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 firstSheet="2" activeTab="2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ectorwise tel" sheetId="14" r:id="rId11"/>
    <sheet name="telanagna sector" sheetId="18" state="hidden" r:id="rId12"/>
    <sheet name="sectorwise AP&amp; Chhatisgarh" sheetId="15" r:id="rId13"/>
    <sheet name="AP &amp; Chhat secto" sheetId="19" state="hidden" r:id="rId14"/>
    <sheet name="Sheet1" sheetId="20" state="hidden" r:id="rId15"/>
    <sheet name="vskp REPORT" sheetId="21" state="hidden" r:id="rId16"/>
    <sheet name="vskp report emp" sheetId="22" state="hidden" r:id="rId17"/>
    <sheet name="vskp report investment" sheetId="23" state="hidden" r:id="rId18"/>
    <sheet name="vacant land of vskp" sheetId="24" state="hidden" r:id="rId19"/>
    <sheet name="PH &amp; Dm expo" sheetId="25" state="hidden" r:id="rId20"/>
    <sheet name="IT exports of VSK" sheetId="26" state="hidden" r:id="rId21"/>
    <sheet name="LAbour commissioner" sheetId="30" r:id="rId22"/>
    <sheet name="Sheet3" sheetId="31" r:id="rId23"/>
    <sheet name="Sheet5" sheetId="33" r:id="rId24"/>
    <sheet name="Sheet2" sheetId="34" r:id="rId25"/>
    <sheet name="Sheet4" sheetId="35" r:id="rId26"/>
    <sheet name="Sheet6" sheetId="36" r:id="rId27"/>
    <sheet name="2014-15 GIST" sheetId="37" r:id="rId28"/>
  </sheets>
  <definedNames>
    <definedName name="_xlnm._FilterDatabase" localSheetId="1" hidden="1">'Pvt.Sez Employment'!$C$1:$C$73</definedName>
    <definedName name="_xlnm._FilterDatabase" localSheetId="0" hidden="1">'Pvt.Sez Exports '!$B$1:$B$70</definedName>
    <definedName name="_xlnm._FilterDatabase" localSheetId="2" hidden="1">'Pvt.Sez Investment'!$A$6:$P$70</definedName>
    <definedName name="_xlnm._FilterDatabase" localSheetId="7" hidden="1">'Sectorwise Pvt. Sez'!$A$2:$W$65</definedName>
    <definedName name="_xlnm.Print_Area" localSheetId="0">'Pvt.Sez Exports '!$A$1:$P$69</definedName>
    <definedName name="_xlnm.Print_Area" localSheetId="7">'Sectorwise Pvt. Sez'!$A$1:$W$65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G74" i="2"/>
  <c r="G68" i="1"/>
  <c r="H68"/>
  <c r="I68"/>
  <c r="L68"/>
  <c r="M68"/>
  <c r="G71" i="3"/>
  <c r="H71"/>
  <c r="I71"/>
  <c r="J71"/>
  <c r="K71"/>
  <c r="L71"/>
  <c r="M71"/>
  <c r="N71"/>
  <c r="O71"/>
  <c r="P71"/>
  <c r="Q7" i="4" l="1"/>
  <c r="G24" i="36"/>
  <c r="H24"/>
  <c r="I24"/>
  <c r="H22" i="35" l="1"/>
  <c r="G22"/>
  <c r="N21"/>
  <c r="J21"/>
  <c r="K21" s="1"/>
  <c r="P20"/>
  <c r="O20"/>
  <c r="M20"/>
  <c r="L20"/>
  <c r="I20"/>
  <c r="I22" s="1"/>
  <c r="J19"/>
  <c r="K19" s="1"/>
  <c r="J18"/>
  <c r="K18" s="1"/>
  <c r="J17"/>
  <c r="K17" s="1"/>
  <c r="J16"/>
  <c r="K16" s="1"/>
  <c r="N15"/>
  <c r="J15"/>
  <c r="K15" s="1"/>
  <c r="J14"/>
  <c r="K14" s="1"/>
  <c r="J13"/>
  <c r="K13" s="1"/>
  <c r="N12"/>
  <c r="J12"/>
  <c r="K12" s="1"/>
  <c r="J11"/>
  <c r="K11" s="1"/>
  <c r="K10"/>
  <c r="J9"/>
  <c r="N9" s="1"/>
  <c r="J8"/>
  <c r="K8" s="1"/>
  <c r="J7"/>
  <c r="N7" s="1"/>
  <c r="P6"/>
  <c r="P22" s="1"/>
  <c r="O6"/>
  <c r="M6"/>
  <c r="M22" s="1"/>
  <c r="L6"/>
  <c r="K6"/>
  <c r="J5"/>
  <c r="K5" s="1"/>
  <c r="N4"/>
  <c r="J4"/>
  <c r="K4" s="1"/>
  <c r="J3"/>
  <c r="N3" s="1"/>
  <c r="P10" i="3"/>
  <c r="P11"/>
  <c r="P61" i="34"/>
  <c r="O61"/>
  <c r="N61"/>
  <c r="M61"/>
  <c r="L61"/>
  <c r="K61"/>
  <c r="J61"/>
  <c r="I61"/>
  <c r="H61"/>
  <c r="G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F69" i="33"/>
  <c r="G69"/>
  <c r="H69"/>
  <c r="I69"/>
  <c r="J69"/>
  <c r="I6"/>
  <c r="I68"/>
  <c r="J67"/>
  <c r="H67"/>
  <c r="I66"/>
  <c r="I65"/>
  <c r="I64"/>
  <c r="I62"/>
  <c r="I61"/>
  <c r="I60"/>
  <c r="I59"/>
  <c r="I58"/>
  <c r="I57"/>
  <c r="I56"/>
  <c r="I55"/>
  <c r="I54"/>
  <c r="I53"/>
  <c r="I52"/>
  <c r="I51"/>
  <c r="I50"/>
  <c r="I48"/>
  <c r="I47"/>
  <c r="I46"/>
  <c r="I45"/>
  <c r="I44"/>
  <c r="I43"/>
  <c r="J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0"/>
  <c r="I18"/>
  <c r="I17"/>
  <c r="I16"/>
  <c r="I15"/>
  <c r="I14"/>
  <c r="I12"/>
  <c r="I11"/>
  <c r="I10"/>
  <c r="I9"/>
  <c r="I8"/>
  <c r="I7"/>
  <c r="D70" i="31"/>
  <c r="E70"/>
  <c r="F70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5"/>
  <c r="G44"/>
  <c r="G43"/>
  <c r="G42"/>
  <c r="G41"/>
  <c r="G40"/>
  <c r="G39"/>
  <c r="G38"/>
  <c r="G37"/>
  <c r="G36"/>
  <c r="G35"/>
  <c r="G34"/>
  <c r="G33"/>
  <c r="G31"/>
  <c r="G30"/>
  <c r="G29"/>
  <c r="G27"/>
  <c r="G26"/>
  <c r="G25"/>
  <c r="G24"/>
  <c r="G23"/>
  <c r="G22"/>
  <c r="G20"/>
  <c r="G19"/>
  <c r="G18"/>
  <c r="G17"/>
  <c r="G16"/>
  <c r="G15"/>
  <c r="G14"/>
  <c r="G12"/>
  <c r="G11"/>
  <c r="G10"/>
  <c r="G9"/>
  <c r="G8"/>
  <c r="D36" i="30"/>
  <c r="E36"/>
  <c r="F36"/>
  <c r="G5"/>
  <c r="G35"/>
  <c r="G33"/>
  <c r="G32"/>
  <c r="G31"/>
  <c r="G30"/>
  <c r="G29"/>
  <c r="G28"/>
  <c r="G27"/>
  <c r="G26"/>
  <c r="G25"/>
  <c r="G24"/>
  <c r="G23"/>
  <c r="G22"/>
  <c r="G21"/>
  <c r="G20"/>
  <c r="G19"/>
  <c r="G18"/>
  <c r="G16"/>
  <c r="G15"/>
  <c r="G14"/>
  <c r="G13"/>
  <c r="G12"/>
  <c r="G11"/>
  <c r="G10"/>
  <c r="G9"/>
  <c r="G8"/>
  <c r="G7"/>
  <c r="G6"/>
  <c r="L22" i="35" l="1"/>
  <c r="O22"/>
  <c r="J20"/>
  <c r="N20"/>
  <c r="K9"/>
  <c r="K3"/>
  <c r="N6"/>
  <c r="K7"/>
  <c r="I67" i="33"/>
  <c r="G36" i="30"/>
  <c r="F36" i="26"/>
  <c r="E36"/>
  <c r="G36"/>
  <c r="H35"/>
  <c r="I35" s="1"/>
  <c r="I34"/>
  <c r="H33"/>
  <c r="I33" s="1"/>
  <c r="H32"/>
  <c r="I32" s="1"/>
  <c r="K36"/>
  <c r="J36"/>
  <c r="H31"/>
  <c r="I31" s="1"/>
  <c r="H30"/>
  <c r="I30" s="1"/>
  <c r="H29"/>
  <c r="I29" s="1"/>
  <c r="H28"/>
  <c r="I28" s="1"/>
  <c r="H27"/>
  <c r="I27" s="1"/>
  <c r="H26"/>
  <c r="I26" s="1"/>
  <c r="H25"/>
  <c r="I25" s="1"/>
  <c r="I24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I15"/>
  <c r="I14"/>
  <c r="H13"/>
  <c r="I13" s="1"/>
  <c r="I12"/>
  <c r="H11"/>
  <c r="I11" s="1"/>
  <c r="H10"/>
  <c r="I10" s="1"/>
  <c r="I9"/>
  <c r="H8"/>
  <c r="I8" s="1"/>
  <c r="H7"/>
  <c r="I7" s="1"/>
  <c r="H6"/>
  <c r="I6" s="1"/>
  <c r="H5"/>
  <c r="I5" s="1"/>
  <c r="F18" i="21"/>
  <c r="G18"/>
  <c r="H18"/>
  <c r="K18"/>
  <c r="I17"/>
  <c r="O20" i="23"/>
  <c r="J19" i="22"/>
  <c r="K19"/>
  <c r="L19"/>
  <c r="O19" i="23"/>
  <c r="O18"/>
  <c r="O17"/>
  <c r="L18" i="22"/>
  <c r="L17"/>
  <c r="L16"/>
  <c r="I16" i="21"/>
  <c r="I15"/>
  <c r="J15" s="1"/>
  <c r="J18" s="1"/>
  <c r="E3" i="25"/>
  <c r="E4"/>
  <c r="E5"/>
  <c r="E6"/>
  <c r="E7"/>
  <c r="E9"/>
  <c r="F15" i="24"/>
  <c r="E15"/>
  <c r="D15"/>
  <c r="O16" i="23"/>
  <c r="O15"/>
  <c r="O14"/>
  <c r="O13"/>
  <c r="O12"/>
  <c r="O11"/>
  <c r="O10"/>
  <c r="O9"/>
  <c r="O8"/>
  <c r="L15" i="22"/>
  <c r="L13"/>
  <c r="L11"/>
  <c r="L10"/>
  <c r="L9"/>
  <c r="L8"/>
  <c r="L7"/>
  <c r="I14" i="21"/>
  <c r="K13"/>
  <c r="J13"/>
  <c r="H13"/>
  <c r="I12"/>
  <c r="I11"/>
  <c r="I10"/>
  <c r="I9"/>
  <c r="K8"/>
  <c r="J8"/>
  <c r="I7"/>
  <c r="I6"/>
  <c r="B11" i="20"/>
  <c r="C11"/>
  <c r="D11"/>
  <c r="E11"/>
  <c r="F11"/>
  <c r="G11"/>
  <c r="E11" i="19"/>
  <c r="E13"/>
  <c r="E14"/>
  <c r="E15"/>
  <c r="D22"/>
  <c r="C15"/>
  <c r="C14"/>
  <c r="C13"/>
  <c r="C8"/>
  <c r="E8" s="1"/>
  <c r="C19" i="18"/>
  <c r="C18"/>
  <c r="C16"/>
  <c r="C15"/>
  <c r="C14"/>
  <c r="C9"/>
  <c r="C8"/>
  <c r="C7"/>
  <c r="C20"/>
  <c r="D20"/>
  <c r="D18"/>
  <c r="D16"/>
  <c r="D14"/>
  <c r="C13"/>
  <c r="D13" s="1"/>
  <c r="C12"/>
  <c r="D12"/>
  <c r="D8"/>
  <c r="H30" i="15"/>
  <c r="C7" i="19" s="1"/>
  <c r="E7" s="1"/>
  <c r="I30" i="15"/>
  <c r="K30"/>
  <c r="C10" i="19" s="1"/>
  <c r="E10" s="1"/>
  <c r="M30" i="15"/>
  <c r="C12" i="19" s="1"/>
  <c r="E12" s="1"/>
  <c r="N30" i="15"/>
  <c r="P30"/>
  <c r="U30"/>
  <c r="C20" i="19" s="1"/>
  <c r="E20" s="1"/>
  <c r="H39" i="14"/>
  <c r="I39"/>
  <c r="J39"/>
  <c r="M39"/>
  <c r="N39"/>
  <c r="O39"/>
  <c r="P39"/>
  <c r="Q39"/>
  <c r="S39"/>
  <c r="T39"/>
  <c r="U39"/>
  <c r="V27" i="15"/>
  <c r="L27"/>
  <c r="W26"/>
  <c r="W25"/>
  <c r="V18"/>
  <c r="S18"/>
  <c r="W13"/>
  <c r="L8"/>
  <c r="W8" s="1"/>
  <c r="W6"/>
  <c r="G38" i="14"/>
  <c r="W38" s="1"/>
  <c r="W32"/>
  <c r="G27"/>
  <c r="W27" s="1"/>
  <c r="W22"/>
  <c r="W21"/>
  <c r="W19"/>
  <c r="W18"/>
  <c r="W17"/>
  <c r="G15"/>
  <c r="W15" s="1"/>
  <c r="W11"/>
  <c r="G9"/>
  <c r="W9" s="1"/>
  <c r="W7"/>
  <c r="W6"/>
  <c r="J7" i="4"/>
  <c r="P12" i="3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F21" i="11" l="1"/>
  <c r="N22" i="35"/>
  <c r="K20"/>
  <c r="J22"/>
  <c r="K22"/>
  <c r="W27" i="15"/>
  <c r="W18"/>
  <c r="S30"/>
  <c r="C18" i="19" s="1"/>
  <c r="E18" s="1"/>
  <c r="I18" i="21"/>
  <c r="I13"/>
  <c r="D19" i="18"/>
  <c r="D15"/>
  <c r="D9"/>
  <c r="D7"/>
  <c r="N55" i="1"/>
  <c r="M51" i="2"/>
  <c r="N38" i="1"/>
  <c r="N57"/>
  <c r="N15"/>
  <c r="P66"/>
  <c r="O66"/>
  <c r="M66"/>
  <c r="L66"/>
  <c r="I66"/>
  <c r="M66" i="2"/>
  <c r="C21" i="10"/>
  <c r="C20"/>
  <c r="C19"/>
  <c r="C18"/>
  <c r="C17"/>
  <c r="C16"/>
  <c r="C15"/>
  <c r="C14"/>
  <c r="C13"/>
  <c r="C12"/>
  <c r="C11"/>
  <c r="C10"/>
  <c r="C9"/>
  <c r="C8"/>
  <c r="C7"/>
  <c r="C6"/>
  <c r="C5"/>
  <c r="E20"/>
  <c r="E13"/>
  <c r="E12"/>
  <c r="E7"/>
  <c r="V63" i="8"/>
  <c r="L63"/>
  <c r="G57"/>
  <c r="V49"/>
  <c r="S49"/>
  <c r="L38"/>
  <c r="G27"/>
  <c r="G15"/>
  <c r="G9"/>
  <c r="P41" i="1"/>
  <c r="O41"/>
  <c r="N41"/>
  <c r="M41"/>
  <c r="L41"/>
  <c r="M44" i="2"/>
  <c r="F7" i="10"/>
  <c r="F12"/>
  <c r="F13"/>
  <c r="F20"/>
  <c r="H65" i="8"/>
  <c r="I36" i="26" l="1"/>
  <c r="H36"/>
  <c r="C22" i="10"/>
  <c r="D22" i="11"/>
  <c r="E9"/>
  <c r="E13"/>
  <c r="E14"/>
  <c r="E18"/>
  <c r="E20"/>
  <c r="N50" i="1" l="1"/>
  <c r="N8" l="1"/>
  <c r="N67"/>
  <c r="N66" l="1"/>
  <c r="M30" i="2"/>
  <c r="H10" i="11" l="1"/>
  <c r="H13"/>
  <c r="H14"/>
  <c r="H18"/>
  <c r="H20"/>
  <c r="G22"/>
  <c r="K30" i="1"/>
  <c r="K12"/>
  <c r="K20"/>
  <c r="K21"/>
  <c r="K62"/>
  <c r="F11" i="11"/>
  <c r="H11" s="1"/>
  <c r="F8"/>
  <c r="H8" s="1"/>
  <c r="F16"/>
  <c r="H16" s="1"/>
  <c r="H9"/>
  <c r="F17"/>
  <c r="H17" s="1"/>
  <c r="M11" i="2"/>
  <c r="M12"/>
  <c r="M14"/>
  <c r="M15"/>
  <c r="C11" i="11" s="1"/>
  <c r="E11" s="1"/>
  <c r="M16" i="2"/>
  <c r="C8" i="11" s="1"/>
  <c r="E8" s="1"/>
  <c r="M17" i="2"/>
  <c r="M18"/>
  <c r="M19"/>
  <c r="M20"/>
  <c r="M22"/>
  <c r="M23"/>
  <c r="M24"/>
  <c r="M25"/>
  <c r="M26"/>
  <c r="M27"/>
  <c r="M29"/>
  <c r="M31"/>
  <c r="M33"/>
  <c r="M34"/>
  <c r="M35"/>
  <c r="M36"/>
  <c r="M37"/>
  <c r="M38"/>
  <c r="M39"/>
  <c r="M40"/>
  <c r="M41"/>
  <c r="M42"/>
  <c r="M43"/>
  <c r="M45"/>
  <c r="M46"/>
  <c r="M48"/>
  <c r="M49"/>
  <c r="M50"/>
  <c r="M52"/>
  <c r="C16" i="11" s="1"/>
  <c r="E16" s="1"/>
  <c r="M53" i="2"/>
  <c r="M54"/>
  <c r="M55"/>
  <c r="M56"/>
  <c r="M57"/>
  <c r="M58"/>
  <c r="M59"/>
  <c r="M60"/>
  <c r="M61"/>
  <c r="M62"/>
  <c r="M63"/>
  <c r="M64"/>
  <c r="M65"/>
  <c r="M67"/>
  <c r="M69"/>
  <c r="M9"/>
  <c r="M8"/>
  <c r="M72" s="1"/>
  <c r="M74" l="1"/>
  <c r="M73"/>
  <c r="C17" i="11"/>
  <c r="E17" s="1"/>
  <c r="C10"/>
  <c r="E10" s="1"/>
  <c r="H21"/>
  <c r="F12"/>
  <c r="H12" s="1"/>
  <c r="C21"/>
  <c r="E21" s="1"/>
  <c r="F19"/>
  <c r="H19" s="1"/>
  <c r="F15"/>
  <c r="H15" s="1"/>
  <c r="C19"/>
  <c r="E19" s="1"/>
  <c r="C15"/>
  <c r="E15" s="1"/>
  <c r="C6"/>
  <c r="E6" s="1"/>
  <c r="C12"/>
  <c r="E12" s="1"/>
  <c r="C7"/>
  <c r="E7" s="1"/>
  <c r="J6" i="1"/>
  <c r="J57"/>
  <c r="F36" i="14" s="1"/>
  <c r="W36" s="1"/>
  <c r="J52" i="1"/>
  <c r="J47"/>
  <c r="K47" s="1"/>
  <c r="J46"/>
  <c r="J39"/>
  <c r="K39" s="1"/>
  <c r="J35"/>
  <c r="K35" s="1"/>
  <c r="J25"/>
  <c r="K25" s="1"/>
  <c r="J24"/>
  <c r="K24" s="1"/>
  <c r="J22"/>
  <c r="K22" s="1"/>
  <c r="J14"/>
  <c r="K14" s="1"/>
  <c r="J10"/>
  <c r="K10" s="1"/>
  <c r="J8"/>
  <c r="J9"/>
  <c r="K9" s="1"/>
  <c r="J11"/>
  <c r="J13"/>
  <c r="K10" i="14" s="1"/>
  <c r="J15" i="1"/>
  <c r="R12" i="14" s="1"/>
  <c r="J16" i="1"/>
  <c r="J17"/>
  <c r="K18"/>
  <c r="J19"/>
  <c r="J23"/>
  <c r="J26"/>
  <c r="J27"/>
  <c r="J28"/>
  <c r="J29"/>
  <c r="J31"/>
  <c r="J32"/>
  <c r="J33"/>
  <c r="J34"/>
  <c r="J36"/>
  <c r="J37"/>
  <c r="J38"/>
  <c r="J40"/>
  <c r="K41"/>
  <c r="J42"/>
  <c r="J43"/>
  <c r="G10" i="15" s="1"/>
  <c r="W10" s="1"/>
  <c r="J44" i="1"/>
  <c r="K44" s="1"/>
  <c r="J45"/>
  <c r="K48"/>
  <c r="J49"/>
  <c r="O14" i="15" s="1"/>
  <c r="W14" s="1"/>
  <c r="J50" i="1"/>
  <c r="Q15" i="15" s="1"/>
  <c r="J51" i="1"/>
  <c r="V34" i="14" s="1"/>
  <c r="J53" i="1"/>
  <c r="O16" i="15" s="1"/>
  <c r="W16" s="1"/>
  <c r="J54" i="1"/>
  <c r="J55"/>
  <c r="K55" s="1"/>
  <c r="J56"/>
  <c r="J58"/>
  <c r="J59"/>
  <c r="J60"/>
  <c r="J61"/>
  <c r="G22" i="15" s="1"/>
  <c r="W22" s="1"/>
  <c r="J63" i="1"/>
  <c r="J64"/>
  <c r="J65"/>
  <c r="J24" i="15" s="1"/>
  <c r="J66" i="1"/>
  <c r="K66" s="1"/>
  <c r="J67"/>
  <c r="J7"/>
  <c r="F7" i="11"/>
  <c r="G7" i="15" l="1"/>
  <c r="W7" s="1"/>
  <c r="J70" i="1"/>
  <c r="J68"/>
  <c r="G23" i="15"/>
  <c r="W23" s="1"/>
  <c r="K7" i="1"/>
  <c r="G4" i="14"/>
  <c r="G4" i="8"/>
  <c r="K59" i="1"/>
  <c r="F37" i="14"/>
  <c r="W37" s="1"/>
  <c r="F54" i="8"/>
  <c r="K56" i="1"/>
  <c r="V35" i="14"/>
  <c r="W35" s="1"/>
  <c r="V50" i="8"/>
  <c r="N56" i="1"/>
  <c r="K54"/>
  <c r="V17" i="15"/>
  <c r="V48" i="8"/>
  <c r="V39" i="14"/>
  <c r="C21" i="18" s="1"/>
  <c r="D21" s="1"/>
  <c r="W34" i="14"/>
  <c r="N45" i="1"/>
  <c r="L11" i="15"/>
  <c r="W11" s="1"/>
  <c r="O35" i="8"/>
  <c r="O5" i="15"/>
  <c r="K36" i="1"/>
  <c r="G33" i="14"/>
  <c r="W33" s="1"/>
  <c r="G33" i="8"/>
  <c r="K33" i="1"/>
  <c r="G30" i="14"/>
  <c r="W30" s="1"/>
  <c r="G30" i="8"/>
  <c r="K31" i="1"/>
  <c r="G28" i="14"/>
  <c r="W28" s="1"/>
  <c r="G28" i="8"/>
  <c r="K28" i="1"/>
  <c r="G25" i="14"/>
  <c r="W25" s="1"/>
  <c r="G25" i="8"/>
  <c r="K26" i="1"/>
  <c r="G23" i="14"/>
  <c r="W23" s="1"/>
  <c r="G23" i="8"/>
  <c r="K19" i="1"/>
  <c r="G16" i="14"/>
  <c r="W16" s="1"/>
  <c r="G16" i="8"/>
  <c r="K17" i="1"/>
  <c r="G14" i="14"/>
  <c r="W14" s="1"/>
  <c r="G14" i="8"/>
  <c r="R39" i="14"/>
  <c r="C17" i="18" s="1"/>
  <c r="D17" s="1"/>
  <c r="W12" i="14"/>
  <c r="K11" i="1"/>
  <c r="G8" i="14"/>
  <c r="W8" s="1"/>
  <c r="G8" i="8"/>
  <c r="K8" i="1"/>
  <c r="L5" i="14"/>
  <c r="L5" i="8"/>
  <c r="K46" i="1"/>
  <c r="G12" i="15"/>
  <c r="W12" s="1"/>
  <c r="G42" i="8"/>
  <c r="K52" i="1"/>
  <c r="L19" i="15"/>
  <c r="W19" s="1"/>
  <c r="L51" i="8"/>
  <c r="K6" i="1"/>
  <c r="F3" i="14"/>
  <c r="F3" i="8"/>
  <c r="K67" i="1"/>
  <c r="L28" i="15"/>
  <c r="W28" s="1"/>
  <c r="L64" i="8"/>
  <c r="W24" i="15"/>
  <c r="J30"/>
  <c r="C9" i="19" s="1"/>
  <c r="E9" s="1"/>
  <c r="R29" i="15"/>
  <c r="N63" i="1"/>
  <c r="K60"/>
  <c r="F21" i="15"/>
  <c r="F55" i="8"/>
  <c r="K58" i="1"/>
  <c r="Q20" i="15"/>
  <c r="W20" s="1"/>
  <c r="Q53" i="8"/>
  <c r="W15" i="15"/>
  <c r="K42" i="1"/>
  <c r="T9" i="15"/>
  <c r="T39" i="8"/>
  <c r="N42" i="1"/>
  <c r="L4" i="15"/>
  <c r="N37" i="1"/>
  <c r="K34"/>
  <c r="G31" i="14"/>
  <c r="W31" s="1"/>
  <c r="G31" i="8"/>
  <c r="K32" i="1"/>
  <c r="G29" i="14"/>
  <c r="W29" s="1"/>
  <c r="G29" i="8"/>
  <c r="K29" i="1"/>
  <c r="G26" i="14"/>
  <c r="W26" s="1"/>
  <c r="G26" i="8"/>
  <c r="K27" i="1"/>
  <c r="G24" i="14"/>
  <c r="W24" s="1"/>
  <c r="G24" i="8"/>
  <c r="K23" i="1"/>
  <c r="G20" i="14"/>
  <c r="W20" s="1"/>
  <c r="G20" i="8"/>
  <c r="K16" i="1"/>
  <c r="G13" i="14"/>
  <c r="W13" s="1"/>
  <c r="G13" i="8"/>
  <c r="K39" i="14"/>
  <c r="C10" i="18" s="1"/>
  <c r="D10" s="1"/>
  <c r="W10" i="14"/>
  <c r="K51" i="1"/>
  <c r="V46" i="8"/>
  <c r="K53" i="1"/>
  <c r="O47" i="8"/>
  <c r="K45" i="1"/>
  <c r="L41" i="8"/>
  <c r="K43" i="1"/>
  <c r="G40" i="8"/>
  <c r="G37"/>
  <c r="K40" i="1"/>
  <c r="K57"/>
  <c r="F52" i="8"/>
  <c r="K61" i="1"/>
  <c r="G56" i="8"/>
  <c r="K15" i="1"/>
  <c r="R12" i="8"/>
  <c r="K13" i="1"/>
  <c r="K10" i="8"/>
  <c r="K49" i="1"/>
  <c r="O44" i="8"/>
  <c r="K64" i="1"/>
  <c r="G59" i="8"/>
  <c r="K63" i="1"/>
  <c r="R58" i="8"/>
  <c r="K37" i="1"/>
  <c r="L34" i="8"/>
  <c r="K50" i="1"/>
  <c r="Q45" i="8"/>
  <c r="K65" i="1"/>
  <c r="J60" i="8"/>
  <c r="C22" i="11"/>
  <c r="E22" s="1"/>
  <c r="K38" i="1"/>
  <c r="K68" l="1"/>
  <c r="G30" i="15"/>
  <c r="C6" i="19" s="1"/>
  <c r="E6" s="1"/>
  <c r="W4" i="15"/>
  <c r="L30"/>
  <c r="W29"/>
  <c r="R30"/>
  <c r="C17" i="19" s="1"/>
  <c r="E17" s="1"/>
  <c r="L39" i="14"/>
  <c r="C11" i="18" s="1"/>
  <c r="D11" s="1"/>
  <c r="W5" i="14"/>
  <c r="W5" i="15"/>
  <c r="O30"/>
  <c r="W9"/>
  <c r="T30"/>
  <c r="C19" i="19" s="1"/>
  <c r="E19" s="1"/>
  <c r="W21" i="15"/>
  <c r="F30"/>
  <c r="C5" i="19" s="1"/>
  <c r="W17" i="15"/>
  <c r="V30"/>
  <c r="G39" i="14"/>
  <c r="C6" i="18" s="1"/>
  <c r="D6" s="1"/>
  <c r="W4" i="14"/>
  <c r="W39" s="1"/>
  <c r="Q30" i="15"/>
  <c r="C16" i="19" s="1"/>
  <c r="E16" s="1"/>
  <c r="F39" i="14"/>
  <c r="C5" i="18" s="1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"/>
  <c r="W7"/>
  <c r="W8"/>
  <c r="W9"/>
  <c r="W10"/>
  <c r="W11"/>
  <c r="W5"/>
  <c r="W4"/>
  <c r="W3" i="7"/>
  <c r="D5" i="18" l="1"/>
  <c r="C22"/>
  <c r="D22" s="1"/>
  <c r="W30" i="15"/>
  <c r="C21" i="19"/>
  <c r="E21" s="1"/>
  <c r="E5"/>
  <c r="C22"/>
  <c r="E22" s="1"/>
  <c r="G8" i="6"/>
  <c r="P9" i="3" l="1"/>
  <c r="F6" i="11" l="1"/>
  <c r="F22" s="1"/>
  <c r="H22" s="1"/>
  <c r="C9" i="6"/>
  <c r="D9"/>
  <c r="E9"/>
  <c r="F9"/>
  <c r="G9"/>
  <c r="H6" i="11" l="1"/>
  <c r="V65" i="8"/>
  <c r="E21" i="10" s="1"/>
  <c r="F21" s="1"/>
  <c r="U65" i="8"/>
  <c r="T65"/>
  <c r="E19" i="10" s="1"/>
  <c r="F19" s="1"/>
  <c r="S65" i="8"/>
  <c r="E18" i="10" s="1"/>
  <c r="F18" s="1"/>
  <c r="R65" i="8"/>
  <c r="E17" i="10" s="1"/>
  <c r="F17" s="1"/>
  <c r="Q65" i="8"/>
  <c r="E16" i="10" s="1"/>
  <c r="F16" s="1"/>
  <c r="P65" i="8"/>
  <c r="E15" i="10" s="1"/>
  <c r="F15" s="1"/>
  <c r="O65" i="8"/>
  <c r="E14" i="10" s="1"/>
  <c r="F14" s="1"/>
  <c r="N65" i="8"/>
  <c r="M65"/>
  <c r="L65"/>
  <c r="E11" i="10" s="1"/>
  <c r="F11" s="1"/>
  <c r="K65" i="8"/>
  <c r="E10" i="10" s="1"/>
  <c r="F10" s="1"/>
  <c r="J65" i="8"/>
  <c r="E9" i="10" s="1"/>
  <c r="I65" i="8"/>
  <c r="E8" i="10" s="1"/>
  <c r="F8" s="1"/>
  <c r="G65" i="8"/>
  <c r="F65"/>
  <c r="E5" i="10" s="1"/>
  <c r="F5" s="1"/>
  <c r="E6" l="1"/>
  <c r="F6" s="1"/>
  <c r="F9"/>
  <c r="W65" i="8"/>
  <c r="E22" i="10" l="1"/>
  <c r="F22" s="1"/>
</calcChain>
</file>

<file path=xl/comments1.xml><?xml version="1.0" encoding="utf-8"?>
<comments xmlns="http://schemas.openxmlformats.org/spreadsheetml/2006/main">
  <authors>
    <author>MOHANRAO</author>
  </authors>
  <commentList>
    <comment ref="P38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comments2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comments3.xml><?xml version="1.0" encoding="utf-8"?>
<comments xmlns="http://schemas.openxmlformats.org/spreadsheetml/2006/main">
  <authors>
    <author>MOHANRAO</author>
  </authors>
  <commentList>
    <comment ref="W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comments4.xml><?xml version="1.0" encoding="utf-8"?>
<comments xmlns="http://schemas.openxmlformats.org/spreadsheetml/2006/main">
  <authors>
    <author>MOHANRAO</author>
  </authors>
  <commentList>
    <comment ref="P4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sharedStrings.xml><?xml version="1.0" encoding="utf-8"?>
<sst xmlns="http://schemas.openxmlformats.org/spreadsheetml/2006/main" count="3038" uniqueCount="492">
  <si>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</si>
  <si>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</si>
  <si>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</si>
  <si>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</si>
  <si>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</si>
  <si>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</si>
  <si>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</si>
  <si>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</si>
  <si>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</si>
  <si>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</si>
  <si>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</si>
  <si>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</si>
  <si>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</si>
  <si>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</si>
  <si>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</si>
  <si>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</si>
  <si>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</si>
  <si>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</si>
  <si>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</si>
  <si>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</si>
  <si>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</si>
  <si>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</si>
  <si>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</si>
  <si>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</si>
  <si>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</si>
  <si>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</si>
  <si>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</si>
  <si>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</si>
  <si>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</si>
  <si>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</si>
  <si>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</si>
  <si>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</si>
  <si>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</si>
  <si>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</si>
  <si>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</si>
  <si>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</si>
  <si>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</si>
  <si>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</si>
  <si>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</si>
  <si>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</si>
  <si>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</si>
  <si>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</si>
  <si>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</si>
  <si>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</si>
  <si>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</si>
  <si>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</si>
  <si>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</si>
  <si>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</si>
  <si>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</si>
  <si>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</si>
  <si>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</si>
  <si>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</si>
  <si>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</si>
  <si>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</si>
  <si>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</si>
  <si>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</si>
  <si>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</si>
  <si>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</si>
  <si>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</si>
  <si>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</si>
  <si>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</si>
  <si>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</si>
  <si>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</si>
  <si>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</si>
  <si>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</si>
  <si>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</si>
  <si>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</si>
  <si>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</si>
  <si>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</si>
  <si>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</si>
  <si>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</si>
  <si>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</si>
  <si>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</si>
  <si>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</si>
  <si>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</si>
  <si>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</si>
  <si>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</si>
  <si>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</si>
  <si>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</si>
  <si>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</si>
  <si>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</si>
  <si>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</si>
  <si>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</si>
  <si>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</si>
  <si>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</si>
  <si>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</si>
  <si>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</si>
  <si>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</si>
  <si>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</si>
  <si>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</si>
  <si>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</si>
  <si>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</si>
  <si>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</si>
  <si>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</si>
  <si>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</si>
  <si>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</si>
  <si>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</si>
  <si>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</si>
  <si>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</si>
  <si>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</si>
  <si>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</si>
  <si>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</si>
  <si>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</si>
  <si>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</si>
  <si>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</si>
  <si>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</si>
  <si>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</si>
  <si>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</si>
  <si>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</si>
  <si>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</si>
  <si>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</si>
  <si>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</si>
  <si>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</si>
  <si>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</si>
  <si>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</si>
  <si>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</si>
  <si>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</si>
  <si>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</si>
  <si>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</si>
  <si>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Neogen Properties Pvt. Ltd. Anantpur</t>
  </si>
  <si>
    <t>Anantpur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</si>
  <si>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</si>
  <si>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</si>
  <si>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</si>
  <si>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</si>
  <si>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</si>
  <si>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</si>
  <si>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</si>
  <si>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</si>
  <si>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</si>
  <si>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</si>
  <si>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</si>
  <si>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</si>
  <si>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</si>
  <si>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</si>
  <si>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</si>
  <si>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</si>
  <si>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</si>
  <si>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</si>
  <si>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</si>
  <si>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</si>
  <si>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</si>
  <si>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</si>
  <si>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</si>
  <si>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</si>
  <si>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</si>
  <si>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</si>
  <si>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</si>
  <si>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</si>
  <si>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</si>
  <si>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</si>
  <si>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</si>
  <si>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</si>
  <si>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</si>
  <si>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</si>
  <si>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</si>
  <si>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</si>
  <si>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</si>
  <si>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</si>
  <si>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</si>
  <si>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</si>
  <si>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</si>
  <si>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</si>
  <si>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</si>
  <si>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</si>
  <si>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</si>
  <si>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TOTAL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</si>
  <si>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</si>
  <si>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</si>
  <si>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</si>
  <si>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</si>
  <si>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</si>
  <si>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</si>
  <si>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</si>
  <si>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</si>
  <si>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</si>
  <si>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</si>
  <si>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</si>
  <si>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</si>
  <si>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</si>
  <si>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</si>
  <si>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</si>
  <si>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</si>
  <si>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</si>
  <si>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</si>
  <si>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</si>
  <si>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</si>
  <si>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</si>
  <si>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</si>
  <si>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</si>
  <si>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</si>
  <si>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</si>
  <si>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</si>
  <si>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</si>
  <si>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</si>
  <si>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</si>
  <si>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</si>
  <si>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</si>
  <si>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</si>
  <si>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</si>
  <si>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</si>
  <si>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</si>
  <si>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</si>
  <si>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 xml:space="preserve">APIIC, Village Annagi and Bodduvanipalem, Maddipadu and Korispadu, District Prakasham </t>
  </si>
  <si>
    <t>APIIC, Shameerpet RR District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</si>
  <si>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</si>
  <si>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</si>
  <si>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</si>
  <si>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</si>
  <si>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</si>
  <si>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</si>
  <si>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</si>
  <si>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</si>
  <si>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</si>
  <si>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</si>
  <si>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</si>
  <si>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</si>
  <si>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</si>
  <si>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</si>
  <si>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</si>
  <si>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</si>
  <si>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</si>
  <si>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</si>
  <si>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</si>
  <si>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</si>
  <si>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</si>
  <si>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</si>
  <si>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</si>
  <si>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</si>
  <si>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</si>
  <si>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</si>
  <si>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</si>
  <si>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</si>
  <si>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</si>
  <si>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</si>
  <si>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</si>
  <si>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</si>
  <si>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</si>
  <si>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</si>
  <si>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</si>
  <si>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</si>
  <si>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</si>
  <si>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</si>
  <si>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</si>
  <si>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</si>
  <si>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</si>
  <si>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</si>
  <si>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</si>
  <si>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</si>
  <si>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</si>
  <si>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</si>
  <si>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</si>
  <si>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</si>
  <si>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</si>
  <si>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</si>
  <si>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</si>
  <si>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</si>
  <si>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</si>
  <si>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</si>
  <si>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</si>
  <si>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</si>
  <si>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</si>
  <si>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</si>
  <si>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</si>
  <si>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</si>
  <si>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</si>
  <si>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</si>
  <si>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</si>
  <si>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</si>
  <si>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</si>
  <si>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</si>
  <si>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</si>
  <si>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</si>
  <si>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</si>
  <si>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</si>
  <si>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</si>
  <si>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</si>
  <si>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</si>
  <si>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</si>
  <si>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</si>
  <si>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</si>
  <si>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</si>
  <si>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</si>
  <si>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</si>
  <si>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</si>
  <si>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</si>
  <si>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</si>
  <si>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</si>
  <si>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</si>
  <si>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</si>
  <si>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</si>
  <si>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</si>
  <si>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</si>
  <si>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</si>
  <si>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</si>
  <si>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</si>
  <si>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Total Investment (incl. FDI) made upto 30.06.2013</t>
  </si>
  <si>
    <t>12.04.07</t>
  </si>
  <si>
    <t>APIIC IT SEZ Kakinada</t>
  </si>
  <si>
    <t>Srikakulam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</si>
  <si>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</si>
  <si>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</si>
  <si>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</si>
  <si>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</si>
  <si>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</si>
  <si>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</si>
  <si>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</si>
  <si>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</si>
  <si>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</si>
  <si>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</si>
  <si>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</si>
  <si>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</si>
  <si>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</si>
  <si>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</si>
  <si>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</si>
  <si>
    <t>(Financial Year 2014-15 )</t>
  </si>
  <si>
    <t>(Financial Year 2014-15)</t>
  </si>
  <si>
    <t>Pharma</t>
  </si>
  <si>
    <t>textile</t>
  </si>
  <si>
    <t>Apparel Park</t>
  </si>
  <si>
    <t>Multi - Product</t>
  </si>
  <si>
    <t>Sector Specific for solar</t>
  </si>
  <si>
    <t>ITES</t>
  </si>
  <si>
    <t>Nakkapalli, Visakhapatnam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</si>
  <si>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</si>
  <si>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</si>
  <si>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</si>
  <si>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</si>
  <si>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</si>
  <si>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</si>
  <si>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</si>
  <si>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</si>
  <si>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</si>
  <si>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</si>
  <si>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</si>
  <si>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</si>
  <si>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</si>
  <si>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</si>
  <si>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</si>
  <si>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</si>
  <si>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</si>
  <si>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</si>
  <si>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</si>
  <si>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</si>
  <si>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</si>
  <si>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</si>
  <si>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</si>
  <si>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</si>
  <si>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</si>
  <si>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</si>
  <si>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</si>
  <si>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</si>
  <si>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</si>
  <si>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</si>
  <si>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</si>
  <si>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</si>
  <si>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</si>
  <si>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</si>
  <si>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</si>
  <si>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</si>
  <si>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r>
      <t xml:space="preserve">date of notifi-cation/     </t>
    </r>
    <r>
      <rPr>
        <sz val="8"/>
        <rFont val="Times New Roman"/>
        <family val="1"/>
      </rPr>
      <t>date of commencement operation</t>
    </r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</si>
  <si>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</si>
  <si>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</si>
  <si>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</si>
  <si>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</si>
  <si>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</si>
  <si>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</si>
  <si>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</si>
  <si>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</si>
  <si>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</si>
  <si>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</si>
  <si>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</si>
  <si>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</si>
  <si>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</si>
  <si>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</si>
  <si>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</si>
  <si>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</si>
  <si>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</si>
  <si>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</si>
  <si>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</si>
  <si>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</si>
  <si>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</si>
  <si>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</si>
  <si>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</si>
  <si>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</si>
  <si>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11.01.2007</t>
  </si>
  <si>
    <t>11.04.2007</t>
  </si>
  <si>
    <t>10.05.2007</t>
  </si>
  <si>
    <t>06.11.2007</t>
  </si>
  <si>
    <t>20.12.2007</t>
  </si>
  <si>
    <t>05.05.2010</t>
  </si>
  <si>
    <t>19.04.2010</t>
  </si>
  <si>
    <t>Exports in US $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</si>
  <si>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</si>
  <si>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</si>
  <si>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</si>
  <si>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</si>
  <si>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</si>
  <si>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</si>
  <si>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</si>
  <si>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Dr. Reddy's Laboratories Limited(Denotified)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</si>
  <si>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</si>
  <si>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</si>
  <si>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</si>
  <si>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</si>
  <si>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</si>
  <si>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>(Financial Year 2014-15 (January to March'2015))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</si>
  <si>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31.03.2015</t>
    </r>
  </si>
  <si>
    <t>Data on  Exports from SEZs as on  31.03.2015</t>
  </si>
  <si>
    <t>EMPLOYMENT IN VSEZ AS ON 31.03.2015</t>
  </si>
  <si>
    <t>Investment in Govt./State Govt/Private SEZs established prior to SEZ Act (As on 31.03.2015)</t>
  </si>
  <si>
    <t xml:space="preserve">  Sectorwise breakup of Exports  from SEZs as on  31st March, 2015 (2014-15)</t>
  </si>
  <si>
    <t xml:space="preserve">  Sectorwise breakup of Employment and Investment from SEZs as on  31st  March, 2015</t>
  </si>
  <si>
    <t>Exports from SEZs notified under the  SEZ Act, 2005 As on 31.03.2015</t>
  </si>
  <si>
    <t xml:space="preserve">Production and Exports (Rs. In crores)
</t>
  </si>
  <si>
    <t>s</t>
  </si>
  <si>
    <t>Sector-wise exports (Govt. SEZs) for the period upto 31.03.2015  (Annexure-IV)</t>
  </si>
  <si>
    <t>Sector-wise exports (Pvt. SEZs) for the period upto 31.03.2015 (Annexure-IV)</t>
  </si>
  <si>
    <t>                                Telanagana sectorwise exports (Rs. in crore)</t>
  </si>
  <si>
    <t>Period</t>
  </si>
  <si>
    <t>Exports</t>
  </si>
  <si>
    <t>Employment</t>
  </si>
  <si>
    <t>Investment</t>
  </si>
  <si>
    <t>2010-11</t>
  </si>
  <si>
    <t>2011-12</t>
  </si>
  <si>
    <t>2012-13</t>
  </si>
  <si>
    <t>2013-14</t>
  </si>
  <si>
    <t>2014-15</t>
  </si>
  <si>
    <t xml:space="preserve">Details of Exports, Investment and Employment Details from 2010 to 2015  </t>
  </si>
  <si>
    <t>VISKHAPATNAM SPECIAL ECONOMIC ZONE,VISAKHAPATNAM</t>
  </si>
  <si>
    <t>Exports from SEZs notified under the  SEZ Act, 2005 As on 31.03.2015,Visakhapatnam cluster</t>
  </si>
  <si>
    <t>(Financial Year 2014-15 (January to March'2015))VISAKHAPATNAM CLUSTER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</si>
  <si>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31.03.2015 VISAKHAPATNAM CLUSTER</t>
    </r>
  </si>
  <si>
    <t>Vacant land postion of Visakhapatnam cluster</t>
  </si>
  <si>
    <t>Sl No</t>
  </si>
  <si>
    <t>Name of the Developer</t>
  </si>
  <si>
    <t>Total Area Notified in (hectares)</t>
  </si>
  <si>
    <t xml:space="preserve">Area utilized in (hectares)  </t>
  </si>
  <si>
    <t>Area lying Vacant in Processing Area</t>
  </si>
  <si>
    <t>VSEZ (Govt. SEZ)</t>
  </si>
  <si>
    <t>Multiproduct</t>
  </si>
  <si>
    <t>Divi’s Laboratories Limited</t>
  </si>
  <si>
    <t>APIIC, Hill No.03,Madhurawada, Visakhapatnam, Andhra PRadesh</t>
  </si>
  <si>
    <t>Hetero Infrastructure Pvt. Ltd., Nakkapalli, Visakhaptnam Dist,A.P</t>
  </si>
  <si>
    <t xml:space="preserve">Brandix India Apparel City Private Ltd,Atchutapuram,, Visakhapatnam, Andhra Pradesh </t>
  </si>
  <si>
    <t>Textile</t>
  </si>
  <si>
    <t>APIIC ,Hill No.02 ,Visakhapatnam, Andhra PRadesh</t>
  </si>
  <si>
    <t>APIIC (APSEZ)Atchuthapuram,Visakhapatnam, Andhra Pradesh</t>
  </si>
  <si>
    <t>Multi-Product</t>
  </si>
  <si>
    <t>Ramky Pharma City (India) Pvt. Ltd.,Parawada, Visakhapatnam, Andhra Pradesh</t>
  </si>
  <si>
    <t>APIIC, Gambheeram, Vizag,Andhra Pradesh</t>
  </si>
  <si>
    <t>Anrak Aluminium Limited, Visakhapatam Dist, Andhra Pradesh</t>
  </si>
  <si>
    <t>Aluminum</t>
  </si>
  <si>
    <t>Dr. Reddy's Laboratories Ltd.Pydibheemavaram Ransthal Mandal,Srikakulam District,Andhra Pradesh</t>
  </si>
  <si>
    <t>Pharmaceuticals adn active Pharmaceuticals ingredients</t>
  </si>
  <si>
    <t>Physical exports</t>
  </si>
  <si>
    <t xml:space="preserve">DTA Sales </t>
  </si>
  <si>
    <t>Employment generated</t>
  </si>
  <si>
    <t>No.of Units set up</t>
  </si>
  <si>
    <t>Investment made</t>
  </si>
  <si>
    <t xml:space="preserve">Vacant land postion </t>
  </si>
  <si>
    <t>Private SEZ</t>
  </si>
  <si>
    <t>7 (excluding APSEZ)</t>
  </si>
  <si>
    <t xml:space="preserve"> INFORMATION in respect of VSEZ &amp; Private SEZs for the period 2014-2015 (Rs.in Crores)</t>
  </si>
  <si>
    <t>In Crores</t>
  </si>
  <si>
    <t>Export Details of IT/ITES Sector, VISAKHAPATNAM SEPCAIL ECONOMIC ZONE,VISAKHAPATNAM</t>
  </si>
  <si>
    <t>VSEZ.</t>
  </si>
  <si>
    <t>Duvvada, Visakhapatnam</t>
  </si>
  <si>
    <t>```````````````````````````````````````````````</t>
  </si>
  <si>
    <t>VSEZ, Visakhapatnam</t>
  </si>
  <si>
    <t>Product/ Type</t>
  </si>
  <si>
    <t>List of Manufacturing SEZs with No.of Units in Each SEZ and Employment Details as on 31.03.2015</t>
  </si>
  <si>
    <t>VSEZ,Visakhapatnam</t>
  </si>
  <si>
    <t>List of SEZs with No.of Units in Each SEZ and Employment Details as on 31.03.2015 under A.P, Telanagana &amp; Chhatisgarh</t>
  </si>
  <si>
    <t>Total Investment (incl. FDI) made upto 31.03.2015</t>
  </si>
  <si>
    <t>VSEZ, Viskhapatbnam</t>
  </si>
  <si>
    <t>Physical Exports(in Crores)</t>
  </si>
  <si>
    <t>Exports from SEZs notified under the  SEZ Act, 2005 As on 31.03.2015(in Crores)</t>
  </si>
  <si>
    <r>
      <t xml:space="preserve">date of notifi-cation/     </t>
    </r>
    <r>
      <rPr>
        <sz val="12"/>
        <rFont val="Times New Roman"/>
        <family val="1"/>
      </rPr>
      <t>date of commencement operation</t>
    </r>
  </si>
  <si>
    <t>State</t>
  </si>
  <si>
    <t>TG</t>
  </si>
  <si>
    <t>AP</t>
  </si>
  <si>
    <t>Chhatisgarh</t>
  </si>
  <si>
    <t>chhatsgrah</t>
  </si>
  <si>
    <t>chatisgarh</t>
  </si>
  <si>
    <t>Exports for 2014-15</t>
  </si>
  <si>
    <t>Duvvada, Visakhaptnam</t>
  </si>
  <si>
    <t>EXPORTS OF ANDHRA PRADESH FROM 2012-2015</t>
  </si>
  <si>
    <t>EXPORTS, INVESTMENT AND EMPLOYMENT IN RESPECT OF VSEZ FOR THE PERIOD 2014-15</t>
  </si>
  <si>
    <t>EXPORTS</t>
  </si>
  <si>
    <t>INVESTMENT</t>
  </si>
  <si>
    <t>EMPLOYMENT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</si>
</sst>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u/>
      <sz val="10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Tij"/>
    </font>
    <font>
      <b/>
      <u/>
      <sz val="12"/>
      <name val="Tij"/>
    </font>
    <font>
      <b/>
      <sz val="16"/>
      <name val="Tij"/>
    </font>
    <font>
      <b/>
      <sz val="11"/>
      <color theme="1"/>
      <name val="Tij"/>
    </font>
    <font>
      <b/>
      <sz val="13"/>
      <color theme="1"/>
      <name val="Tij"/>
    </font>
    <font>
      <b/>
      <sz val="13"/>
      <name val="Tij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Tij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8"/>
      <color rgb="FFFF0000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6" fillId="0" borderId="0"/>
    <xf numFmtId="164" fontId="40" fillId="0" borderId="0" applyFont="0" applyFill="0" applyBorder="0" applyAlignment="0" applyProtection="0"/>
  </cellStyleXfs>
  <cellXfs count="475">
    <xf numFmtId="0" fontId="0" fillId="0" borderId="0" xfId="0"/>
    <xf numFmtId="0" fontId="4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top" wrapText="1"/>
    </xf>
    <xf numFmtId="0" fontId="6" fillId="0" borderId="0" xfId="0" applyFont="1"/>
    <xf numFmtId="0" fontId="11" fillId="0" borderId="0" xfId="0" applyFo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0" fillId="0" borderId="1" xfId="0" applyBorder="1" applyAlignment="1">
      <alignment wrapText="1" shrinkToFit="1"/>
    </xf>
    <xf numFmtId="0" fontId="33" fillId="0" borderId="0" xfId="0" applyFont="1"/>
    <xf numFmtId="0" fontId="7" fillId="0" borderId="9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0" fillId="3" borderId="0" xfId="0" applyFill="1"/>
    <xf numFmtId="0" fontId="8" fillId="3" borderId="1" xfId="4" applyFont="1" applyFill="1" applyBorder="1" applyAlignment="1">
      <alignment horizontal="justify" vertical="top" wrapText="1"/>
    </xf>
    <xf numFmtId="0" fontId="8" fillId="3" borderId="1" xfId="4" applyFont="1" applyFill="1" applyBorder="1" applyAlignment="1">
      <alignment horizontal="center" vertical="top" wrapText="1"/>
    </xf>
    <xf numFmtId="0" fontId="43" fillId="0" borderId="0" xfId="0" applyFont="1"/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0" fillId="4" borderId="0" xfId="0" applyFill="1"/>
    <xf numFmtId="0" fontId="23" fillId="0" borderId="1" xfId="0" applyFont="1" applyBorder="1" applyAlignment="1">
      <alignment horizontal="center" vertical="top" wrapText="1"/>
    </xf>
    <xf numFmtId="0" fontId="43" fillId="0" borderId="1" xfId="0" applyFont="1" applyBorder="1"/>
    <xf numFmtId="0" fontId="47" fillId="3" borderId="5" xfId="0" applyFont="1" applyFill="1" applyBorder="1" applyAlignment="1">
      <alignment horizontal="center" vertical="top"/>
    </xf>
    <xf numFmtId="0" fontId="46" fillId="3" borderId="5" xfId="0" applyFont="1" applyFill="1" applyBorder="1" applyAlignment="1">
      <alignment horizontal="center" vertical="center"/>
    </xf>
    <xf numFmtId="0" fontId="50" fillId="4" borderId="0" xfId="0" applyFont="1" applyFill="1"/>
    <xf numFmtId="0" fontId="43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0" fillId="3" borderId="1" xfId="0" applyFill="1" applyBorder="1"/>
    <xf numFmtId="0" fontId="8" fillId="3" borderId="1" xfId="4" applyFont="1" applyFill="1" applyBorder="1" applyAlignment="1">
      <alignment horizontal="left" vertical="top" wrapText="1"/>
    </xf>
    <xf numFmtId="0" fontId="0" fillId="6" borderId="0" xfId="0" applyFill="1"/>
    <xf numFmtId="0" fontId="33" fillId="4" borderId="0" xfId="0" applyFont="1" applyFill="1"/>
    <xf numFmtId="0" fontId="47" fillId="3" borderId="1" xfId="0" applyFont="1" applyFill="1" applyBorder="1" applyAlignment="1">
      <alignment horizontal="center" vertical="top" wrapText="1"/>
    </xf>
    <xf numFmtId="0" fontId="48" fillId="3" borderId="1" xfId="0" applyFont="1" applyFill="1" applyBorder="1" applyAlignment="1">
      <alignment horizontal="center" vertical="top" wrapText="1"/>
    </xf>
    <xf numFmtId="2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/>
    </xf>
    <xf numFmtId="0" fontId="46" fillId="3" borderId="1" xfId="5" applyNumberFormat="1" applyFont="1" applyFill="1" applyBorder="1" applyAlignment="1">
      <alignment horizontal="center" vertical="center" wrapText="1"/>
    </xf>
    <xf numFmtId="0" fontId="33" fillId="3" borderId="1" xfId="0" applyFont="1" applyFill="1" applyBorder="1"/>
    <xf numFmtId="0" fontId="22" fillId="3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42" fillId="3" borderId="1" xfId="0" applyFont="1" applyFill="1" applyBorder="1" applyAlignment="1">
      <alignment horizontal="center" vertical="top"/>
    </xf>
    <xf numFmtId="0" fontId="42" fillId="3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/>
    </xf>
    <xf numFmtId="0" fontId="42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vertical="center" wrapText="1"/>
    </xf>
    <xf numFmtId="2" fontId="33" fillId="3" borderId="5" xfId="5" applyNumberFormat="1" applyFont="1" applyFill="1" applyBorder="1" applyAlignment="1">
      <alignment horizontal="center" vertical="center"/>
    </xf>
    <xf numFmtId="2" fontId="33" fillId="3" borderId="1" xfId="5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33" fillId="3" borderId="1" xfId="5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vertical="top"/>
    </xf>
    <xf numFmtId="0" fontId="52" fillId="3" borderId="1" xfId="0" applyFont="1" applyFill="1" applyBorder="1" applyAlignment="1">
      <alignment horizontal="center" vertical="top" wrapText="1"/>
    </xf>
    <xf numFmtId="0" fontId="52" fillId="3" borderId="9" xfId="0" applyFont="1" applyFill="1" applyBorder="1" applyAlignment="1">
      <alignment horizontal="center" vertical="top" wrapText="1"/>
    </xf>
    <xf numFmtId="0" fontId="51" fillId="3" borderId="1" xfId="5" applyNumberFormat="1" applyFont="1" applyFill="1" applyBorder="1" applyAlignment="1">
      <alignment horizontal="center" vertical="center"/>
    </xf>
    <xf numFmtId="2" fontId="51" fillId="3" borderId="5" xfId="5" applyNumberFormat="1" applyFont="1" applyFill="1" applyBorder="1" applyAlignment="1">
      <alignment horizontal="center" vertical="center"/>
    </xf>
    <xf numFmtId="0" fontId="53" fillId="3" borderId="1" xfId="5" applyNumberFormat="1" applyFont="1" applyFill="1" applyBorder="1" applyAlignment="1">
      <alignment horizontal="center" vertical="center"/>
    </xf>
    <xf numFmtId="0" fontId="0" fillId="5" borderId="0" xfId="0" applyFill="1" applyBorder="1"/>
    <xf numFmtId="2" fontId="51" fillId="3" borderId="1" xfId="5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2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/>
    <xf numFmtId="0" fontId="7" fillId="3" borderId="1" xfId="0" applyFont="1" applyFill="1" applyBorder="1" applyAlignment="1"/>
    <xf numFmtId="0" fontId="26" fillId="3" borderId="9" xfId="0" applyFont="1" applyFill="1" applyBorder="1" applyAlignment="1"/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justify" vertical="top" wrapText="1"/>
    </xf>
    <xf numFmtId="0" fontId="17" fillId="3" borderId="1" xfId="0" applyFont="1" applyFill="1" applyBorder="1" applyAlignment="1">
      <alignment horizontal="center" vertical="top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justify" vertical="top"/>
    </xf>
    <xf numFmtId="0" fontId="17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right"/>
    </xf>
    <xf numFmtId="0" fontId="27" fillId="3" borderId="1" xfId="0" applyFont="1" applyFill="1" applyBorder="1" applyAlignment="1"/>
    <xf numFmtId="0" fontId="0" fillId="3" borderId="11" xfId="0" applyFill="1" applyBorder="1" applyAlignment="1"/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/>
    <xf numFmtId="0" fontId="7" fillId="3" borderId="1" xfId="0" quotePrefix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4" applyFont="1" applyFill="1" applyBorder="1" applyAlignment="1">
      <alignment horizontal="left" vertical="top" wrapText="1"/>
    </xf>
    <xf numFmtId="0" fontId="7" fillId="3" borderId="1" xfId="4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vertical="top" wrapText="1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left" vertical="top" wrapText="1"/>
    </xf>
    <xf numFmtId="0" fontId="8" fillId="3" borderId="1" xfId="0" applyFont="1" applyFill="1" applyBorder="1" applyAlignment="1"/>
    <xf numFmtId="0" fontId="15" fillId="3" borderId="1" xfId="0" applyFont="1" applyFill="1" applyBorder="1"/>
    <xf numFmtId="0" fontId="17" fillId="3" borderId="1" xfId="0" applyFont="1" applyFill="1" applyBorder="1" applyAlignment="1">
      <alignment horizontal="center" vertical="top" wrapText="1"/>
    </xf>
    <xf numFmtId="0" fontId="35" fillId="3" borderId="8" xfId="3" applyFont="1" applyFill="1" applyBorder="1" applyAlignment="1"/>
    <xf numFmtId="0" fontId="7" fillId="3" borderId="8" xfId="3" applyFont="1" applyFill="1" applyBorder="1" applyAlignment="1">
      <alignment wrapText="1"/>
    </xf>
    <xf numFmtId="0" fontId="7" fillId="3" borderId="1" xfId="0" quotePrefix="1" applyFont="1" applyFill="1" applyBorder="1" applyAlignment="1"/>
    <xf numFmtId="0" fontId="8" fillId="3" borderId="1" xfId="0" quotePrefix="1" applyFont="1" applyFill="1" applyBorder="1" applyAlignment="1"/>
    <xf numFmtId="0" fontId="0" fillId="3" borderId="9" xfId="0" applyFill="1" applyBorder="1"/>
    <xf numFmtId="0" fontId="33" fillId="3" borderId="0" xfId="0" applyFont="1" applyFill="1"/>
    <xf numFmtId="0" fontId="8" fillId="4" borderId="7" xfId="0" applyFont="1" applyFill="1" applyBorder="1" applyAlignment="1">
      <alignment vertical="top"/>
    </xf>
    <xf numFmtId="0" fontId="54" fillId="3" borderId="1" xfId="4" applyFont="1" applyFill="1" applyBorder="1" applyAlignment="1">
      <alignment wrapText="1"/>
    </xf>
    <xf numFmtId="0" fontId="54" fillId="3" borderId="1" xfId="4" applyFont="1" applyFill="1" applyBorder="1"/>
    <xf numFmtId="0" fontId="55" fillId="0" borderId="0" xfId="0" applyFont="1"/>
    <xf numFmtId="0" fontId="50" fillId="0" borderId="1" xfId="0" applyFont="1" applyBorder="1"/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27" fillId="3" borderId="9" xfId="0" applyFont="1" applyFill="1" applyBorder="1" applyAlignment="1"/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34" fillId="3" borderId="1" xfId="0" applyFont="1" applyFill="1" applyBorder="1" applyAlignment="1"/>
    <xf numFmtId="2" fontId="7" fillId="3" borderId="1" xfId="0" quotePrefix="1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43" fontId="26" fillId="3" borderId="1" xfId="2" applyNumberFormat="1" applyFont="1" applyFill="1" applyBorder="1" applyAlignment="1"/>
    <xf numFmtId="0" fontId="30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wrapText="1"/>
    </xf>
    <xf numFmtId="168" fontId="36" fillId="3" borderId="1" xfId="0" applyNumberFormat="1" applyFont="1" applyFill="1" applyBorder="1" applyAlignment="1">
      <alignment wrapText="1"/>
    </xf>
    <xf numFmtId="2" fontId="36" fillId="3" borderId="1" xfId="0" applyNumberFormat="1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/>
    <xf numFmtId="167" fontId="7" fillId="3" borderId="1" xfId="0" applyNumberFormat="1" applyFont="1" applyFill="1" applyBorder="1" applyAlignme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/>
    <xf numFmtId="2" fontId="35" fillId="3" borderId="1" xfId="0" applyNumberFormat="1" applyFont="1" applyFill="1" applyBorder="1" applyAlignment="1"/>
    <xf numFmtId="0" fontId="36" fillId="3" borderId="1" xfId="0" applyFont="1" applyFill="1" applyBorder="1" applyAlignment="1"/>
    <xf numFmtId="0" fontId="17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 shrinkToFit="1"/>
    </xf>
    <xf numFmtId="0" fontId="37" fillId="3" borderId="1" xfId="0" applyFont="1" applyFill="1" applyBorder="1" applyAlignment="1"/>
    <xf numFmtId="0" fontId="7" fillId="3" borderId="1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 vertical="top"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 wrapText="1"/>
    </xf>
    <xf numFmtId="166" fontId="7" fillId="3" borderId="1" xfId="1" quotePrefix="1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/>
    </xf>
    <xf numFmtId="165" fontId="26" fillId="3" borderId="1" xfId="1" applyNumberFormat="1" applyFont="1" applyFill="1" applyBorder="1" applyAlignment="1">
      <alignment horizontal="right"/>
    </xf>
    <xf numFmtId="1" fontId="26" fillId="3" borderId="1" xfId="0" applyNumberFormat="1" applyFont="1" applyFill="1" applyBorder="1" applyAlignment="1">
      <alignment horizontal="right" wrapText="1"/>
    </xf>
    <xf numFmtId="0" fontId="7" fillId="3" borderId="1" xfId="0" quotePrefix="1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 wrapText="1"/>
    </xf>
    <xf numFmtId="3" fontId="36" fillId="3" borderId="1" xfId="0" applyNumberFormat="1" applyFont="1" applyFill="1" applyBorder="1" applyAlignment="1">
      <alignment horizontal="right" wrapText="1"/>
    </xf>
    <xf numFmtId="3" fontId="36" fillId="3" borderId="1" xfId="0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right" wrapText="1"/>
    </xf>
    <xf numFmtId="0" fontId="36" fillId="3" borderId="1" xfId="0" applyFont="1" applyFill="1" applyBorder="1" applyAlignment="1">
      <alignment horizontal="right"/>
    </xf>
    <xf numFmtId="0" fontId="26" fillId="3" borderId="1" xfId="0" applyFont="1" applyFill="1" applyBorder="1"/>
    <xf numFmtId="0" fontId="39" fillId="3" borderId="1" xfId="0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wrapText="1"/>
    </xf>
    <xf numFmtId="0" fontId="4" fillId="3" borderId="1" xfId="0" applyFont="1" applyFill="1" applyBorder="1" applyAlignment="1"/>
    <xf numFmtId="2" fontId="33" fillId="3" borderId="1" xfId="0" applyNumberFormat="1" applyFont="1" applyFill="1" applyBorder="1"/>
    <xf numFmtId="0" fontId="33" fillId="0" borderId="1" xfId="0" applyFont="1" applyBorder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33" fillId="3" borderId="9" xfId="0" applyFont="1" applyFill="1" applyBorder="1"/>
    <xf numFmtId="2" fontId="33" fillId="0" borderId="1" xfId="0" applyNumberFormat="1" applyFont="1" applyBorder="1"/>
    <xf numFmtId="2" fontId="43" fillId="3" borderId="1" xfId="5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justify" vertical="top"/>
    </xf>
    <xf numFmtId="0" fontId="56" fillId="3" borderId="1" xfId="0" applyFont="1" applyFill="1" applyBorder="1" applyAlignment="1">
      <alignment horizontal="justify" vertical="top" wrapText="1"/>
    </xf>
    <xf numFmtId="0" fontId="56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/>
    <xf numFmtId="0" fontId="58" fillId="3" borderId="0" xfId="0" applyFont="1" applyFill="1" applyAlignment="1"/>
    <xf numFmtId="0" fontId="59" fillId="3" borderId="1" xfId="0" applyFont="1" applyFill="1" applyBorder="1" applyAlignment="1">
      <alignment wrapText="1"/>
    </xf>
    <xf numFmtId="0" fontId="56" fillId="3" borderId="1" xfId="0" applyFont="1" applyFill="1" applyBorder="1" applyAlignment="1"/>
    <xf numFmtId="14" fontId="56" fillId="3" borderId="1" xfId="0" applyNumberFormat="1" applyFont="1" applyFill="1" applyBorder="1" applyAlignment="1">
      <alignment horizontal="center" vertical="top" wrapText="1"/>
    </xf>
    <xf numFmtId="0" fontId="60" fillId="3" borderId="0" xfId="0" applyFont="1" applyFill="1" applyAlignment="1">
      <alignment horizontal="left" vertical="top"/>
    </xf>
    <xf numFmtId="0" fontId="56" fillId="3" borderId="1" xfId="0" applyFont="1" applyFill="1" applyBorder="1" applyAlignment="1">
      <alignment horizontal="left" wrapText="1"/>
    </xf>
    <xf numFmtId="0" fontId="56" fillId="3" borderId="1" xfId="0" applyFont="1" applyFill="1" applyBorder="1" applyAlignment="1">
      <alignment horizontal="left" vertical="top" wrapText="1"/>
    </xf>
    <xf numFmtId="0" fontId="60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63" fillId="3" borderId="1" xfId="0" applyFont="1" applyFill="1" applyBorder="1" applyAlignment="1">
      <alignment horizontal="left"/>
    </xf>
    <xf numFmtId="0" fontId="63" fillId="3" borderId="1" xfId="0" applyFont="1" applyFill="1" applyBorder="1" applyAlignment="1">
      <alignment horizontal="center"/>
    </xf>
    <xf numFmtId="0" fontId="63" fillId="3" borderId="1" xfId="0" applyFont="1" applyFill="1" applyBorder="1" applyAlignment="1">
      <alignment horizontal="center" wrapText="1"/>
    </xf>
    <xf numFmtId="0" fontId="63" fillId="3" borderId="1" xfId="0" applyFont="1" applyFill="1" applyBorder="1" applyAlignment="1">
      <alignment horizontal="left" vertical="center" wrapText="1"/>
    </xf>
    <xf numFmtId="0" fontId="63" fillId="3" borderId="1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vertical="center" wrapText="1"/>
    </xf>
    <xf numFmtId="0" fontId="64" fillId="3" borderId="1" xfId="0" applyFont="1" applyFill="1" applyBorder="1" applyAlignment="1">
      <alignment horizontal="left" wrapText="1"/>
    </xf>
    <xf numFmtId="0" fontId="64" fillId="3" borderId="1" xfId="0" applyFont="1" applyFill="1" applyBorder="1" applyAlignment="1">
      <alignment wrapText="1"/>
    </xf>
    <xf numFmtId="0" fontId="6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5" fillId="0" borderId="1" xfId="0" applyFont="1" applyBorder="1"/>
    <xf numFmtId="0" fontId="55" fillId="0" borderId="1" xfId="0" applyFont="1" applyBorder="1" applyAlignment="1">
      <alignment horizontal="left"/>
    </xf>
    <xf numFmtId="0" fontId="65" fillId="0" borderId="1" xfId="0" applyFont="1" applyBorder="1"/>
    <xf numFmtId="0" fontId="55" fillId="0" borderId="1" xfId="0" applyFont="1" applyBorder="1" applyAlignment="1">
      <alignment horizontal="left" wrapText="1"/>
    </xf>
    <xf numFmtId="0" fontId="65" fillId="0" borderId="1" xfId="0" applyFont="1" applyBorder="1" applyAlignment="1">
      <alignment wrapText="1"/>
    </xf>
    <xf numFmtId="0" fontId="27" fillId="3" borderId="1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justify" vertical="top"/>
    </xf>
    <xf numFmtId="0" fontId="50" fillId="3" borderId="11" xfId="0" applyFont="1" applyFill="1" applyBorder="1" applyAlignment="1">
      <alignment horizontal="left"/>
    </xf>
    <xf numFmtId="0" fontId="50" fillId="3" borderId="0" xfId="0" applyFont="1" applyFill="1" applyAlignment="1">
      <alignment horizontal="left"/>
    </xf>
    <xf numFmtId="0" fontId="50" fillId="0" borderId="0" xfId="0" applyFont="1"/>
    <xf numFmtId="0" fontId="4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/>
    <xf numFmtId="0" fontId="8" fillId="3" borderId="6" xfId="0" applyFont="1" applyFill="1" applyBorder="1" applyAlignment="1"/>
    <xf numFmtId="0" fontId="7" fillId="3" borderId="7" xfId="0" applyFont="1" applyFill="1" applyBorder="1" applyAlignment="1"/>
    <xf numFmtId="0" fontId="25" fillId="3" borderId="6" xfId="0" applyFont="1" applyFill="1" applyBorder="1" applyAlignment="1"/>
    <xf numFmtId="0" fontId="66" fillId="3" borderId="1" xfId="0" applyFont="1" applyFill="1" applyBorder="1" applyAlignment="1">
      <alignment horizontal="justify" vertical="top" wrapText="1"/>
    </xf>
    <xf numFmtId="0" fontId="66" fillId="3" borderId="1" xfId="0" applyFont="1" applyFill="1" applyBorder="1" applyAlignment="1">
      <alignment horizontal="left" vertical="top" wrapText="1"/>
    </xf>
    <xf numFmtId="0" fontId="67" fillId="0" borderId="1" xfId="0" applyFont="1" applyBorder="1"/>
    <xf numFmtId="0" fontId="66" fillId="3" borderId="1" xfId="0" applyFont="1" applyFill="1" applyBorder="1" applyAlignment="1">
      <alignment horizontal="justify" vertical="top"/>
    </xf>
    <xf numFmtId="0" fontId="66" fillId="3" borderId="1" xfId="0" applyFont="1" applyFill="1" applyBorder="1" applyAlignment="1">
      <alignment horizontal="left" vertical="top"/>
    </xf>
    <xf numFmtId="0" fontId="66" fillId="3" borderId="1" xfId="0" applyFont="1" applyFill="1" applyBorder="1" applyAlignment="1">
      <alignment horizontal="center" vertical="top" wrapText="1"/>
    </xf>
    <xf numFmtId="0" fontId="66" fillId="3" borderId="1" xfId="0" applyFont="1" applyFill="1" applyBorder="1" applyAlignment="1">
      <alignment vertical="top" wrapText="1"/>
    </xf>
    <xf numFmtId="0" fontId="69" fillId="3" borderId="1" xfId="0" applyFont="1" applyFill="1" applyBorder="1" applyAlignment="1">
      <alignment horizontal="justify" vertical="top"/>
    </xf>
    <xf numFmtId="0" fontId="69" fillId="3" borderId="1" xfId="0" applyFont="1" applyFill="1" applyBorder="1" applyAlignment="1">
      <alignment horizontal="justify" vertical="top" wrapText="1"/>
    </xf>
    <xf numFmtId="0" fontId="69" fillId="3" borderId="1" xfId="0" applyFont="1" applyFill="1" applyBorder="1" applyAlignment="1">
      <alignment horizontal="left" wrapText="1"/>
    </xf>
    <xf numFmtId="0" fontId="69" fillId="3" borderId="1" xfId="0" applyFont="1" applyFill="1" applyBorder="1" applyAlignment="1"/>
    <xf numFmtId="0" fontId="69" fillId="3" borderId="1" xfId="0" applyFont="1" applyFill="1" applyBorder="1" applyAlignment="1">
      <alignment horizontal="left" vertical="center" wrapText="1"/>
    </xf>
    <xf numFmtId="0" fontId="69" fillId="3" borderId="1" xfId="0" applyFont="1" applyFill="1" applyBorder="1" applyAlignment="1">
      <alignment horizontal="left" vertical="top" wrapText="1"/>
    </xf>
    <xf numFmtId="0" fontId="69" fillId="3" borderId="1" xfId="4" applyFont="1" applyFill="1" applyBorder="1" applyAlignment="1">
      <alignment horizontal="justify" vertical="top" wrapText="1"/>
    </xf>
    <xf numFmtId="0" fontId="69" fillId="3" borderId="1" xfId="0" applyFont="1" applyFill="1" applyBorder="1"/>
    <xf numFmtId="0" fontId="69" fillId="3" borderId="1" xfId="4" applyFont="1" applyFill="1" applyBorder="1" applyAlignment="1">
      <alignment horizontal="left" vertical="top" wrapText="1"/>
    </xf>
    <xf numFmtId="0" fontId="66" fillId="3" borderId="1" xfId="0" applyFont="1" applyFill="1" applyBorder="1" applyAlignment="1"/>
    <xf numFmtId="0" fontId="39" fillId="0" borderId="0" xfId="0" applyFont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0" fillId="0" borderId="0" xfId="0" applyFont="1"/>
    <xf numFmtId="0" fontId="17" fillId="3" borderId="1" xfId="0" applyFont="1" applyFill="1" applyBorder="1" applyAlignment="1">
      <alignment horizontal="left" vertical="top"/>
    </xf>
    <xf numFmtId="0" fontId="7" fillId="3" borderId="1" xfId="0" quotePrefix="1" applyFont="1" applyFill="1" applyBorder="1" applyAlignment="1">
      <alignment horizontal="right" vertical="top" wrapText="1"/>
    </xf>
    <xf numFmtId="0" fontId="70" fillId="3" borderId="1" xfId="0" applyFont="1" applyFill="1" applyBorder="1"/>
    <xf numFmtId="0" fontId="39" fillId="0" borderId="0" xfId="0" applyFont="1" applyAlignment="1">
      <alignment horizontal="left"/>
    </xf>
    <xf numFmtId="0" fontId="7" fillId="0" borderId="1" xfId="0" quotePrefix="1" applyFont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25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wrapText="1"/>
    </xf>
    <xf numFmtId="0" fontId="27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9" fillId="0" borderId="1" xfId="0" quotePrefix="1" applyFont="1" applyBorder="1" applyAlignment="1">
      <alignment horizontal="right" vertical="top" wrapText="1"/>
    </xf>
    <xf numFmtId="0" fontId="38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justify" vertical="top" wrapText="1"/>
    </xf>
    <xf numFmtId="0" fontId="21" fillId="3" borderId="1" xfId="0" applyFont="1" applyFill="1" applyBorder="1" applyAlignment="1">
      <alignment vertical="top" wrapText="1"/>
    </xf>
    <xf numFmtId="0" fontId="72" fillId="0" borderId="1" xfId="0" applyFont="1" applyBorder="1"/>
    <xf numFmtId="0" fontId="21" fillId="3" borderId="1" xfId="0" applyFont="1" applyFill="1" applyBorder="1" applyAlignment="1">
      <alignment horizontal="justify" vertical="top"/>
    </xf>
    <xf numFmtId="0" fontId="71" fillId="3" borderId="1" xfId="0" applyFont="1" applyFill="1" applyBorder="1" applyAlignment="1">
      <alignment vertical="top"/>
    </xf>
    <xf numFmtId="0" fontId="21" fillId="3" borderId="1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0" fontId="73" fillId="0" borderId="1" xfId="0" applyFont="1" applyBorder="1" applyAlignment="1">
      <alignment horizontal="right" vertical="top" wrapText="1"/>
    </xf>
    <xf numFmtId="0" fontId="71" fillId="3" borderId="1" xfId="0" applyFont="1" applyFill="1" applyBorder="1" applyAlignment="1">
      <alignment horizontal="justify" vertical="top"/>
    </xf>
    <xf numFmtId="0" fontId="71" fillId="3" borderId="1" xfId="0" applyFont="1" applyFill="1" applyBorder="1" applyAlignment="1">
      <alignment horizontal="justify" vertical="top" wrapText="1"/>
    </xf>
    <xf numFmtId="0" fontId="71" fillId="3" borderId="1" xfId="0" applyFont="1" applyFill="1" applyBorder="1" applyAlignment="1">
      <alignment horizontal="left" wrapText="1"/>
    </xf>
    <xf numFmtId="0" fontId="71" fillId="3" borderId="1" xfId="0" applyFont="1" applyFill="1" applyBorder="1" applyAlignment="1">
      <alignment horizontal="center" vertical="top"/>
    </xf>
    <xf numFmtId="0" fontId="71" fillId="3" borderId="1" xfId="0" applyFont="1" applyFill="1" applyBorder="1" applyAlignment="1"/>
    <xf numFmtId="0" fontId="71" fillId="3" borderId="1" xfId="0" applyFont="1" applyFill="1" applyBorder="1" applyAlignment="1">
      <alignment wrapText="1"/>
    </xf>
    <xf numFmtId="0" fontId="71" fillId="3" borderId="1" xfId="0" applyFont="1" applyFill="1" applyBorder="1" applyAlignment="1">
      <alignment horizontal="left" vertical="center" wrapText="1"/>
    </xf>
    <xf numFmtId="0" fontId="71" fillId="3" borderId="1" xfId="0" applyFont="1" applyFill="1" applyBorder="1" applyAlignment="1">
      <alignment vertical="top" wrapText="1"/>
    </xf>
    <xf numFmtId="0" fontId="71" fillId="3" borderId="1" xfId="0" applyFont="1" applyFill="1" applyBorder="1" applyAlignment="1">
      <alignment horizontal="center" vertical="top" wrapText="1"/>
    </xf>
    <xf numFmtId="0" fontId="72" fillId="3" borderId="1" xfId="0" applyFont="1" applyFill="1" applyBorder="1" applyAlignment="1"/>
    <xf numFmtId="0" fontId="73" fillId="3" borderId="1" xfId="0" applyFont="1" applyFill="1" applyBorder="1" applyAlignment="1">
      <alignment wrapText="1"/>
    </xf>
    <xf numFmtId="0" fontId="71" fillId="3" borderId="1" xfId="0" applyFont="1" applyFill="1" applyBorder="1" applyAlignment="1">
      <alignment horizontal="left" vertical="top" wrapText="1"/>
    </xf>
    <xf numFmtId="14" fontId="71" fillId="3" borderId="1" xfId="0" applyNumberFormat="1" applyFont="1" applyFill="1" applyBorder="1" applyAlignment="1">
      <alignment horizontal="center" vertical="top" wrapText="1"/>
    </xf>
    <xf numFmtId="2" fontId="73" fillId="3" borderId="1" xfId="0" applyNumberFormat="1" applyFont="1" applyFill="1" applyBorder="1" applyAlignment="1"/>
    <xf numFmtId="0" fontId="74" fillId="3" borderId="1" xfId="0" applyFont="1" applyFill="1" applyBorder="1" applyAlignment="1"/>
    <xf numFmtId="0" fontId="71" fillId="3" borderId="1" xfId="4" applyFont="1" applyFill="1" applyBorder="1" applyAlignment="1">
      <alignment horizontal="justify" vertical="top" wrapText="1"/>
    </xf>
    <xf numFmtId="0" fontId="71" fillId="3" borderId="1" xfId="4" applyFont="1" applyFill="1" applyBorder="1" applyAlignment="1">
      <alignment horizontal="left" vertical="top" wrapText="1"/>
    </xf>
    <xf numFmtId="0" fontId="71" fillId="3" borderId="1" xfId="4" applyFont="1" applyFill="1" applyBorder="1" applyAlignment="1">
      <alignment horizontal="center" vertical="top" wrapText="1"/>
    </xf>
    <xf numFmtId="0" fontId="71" fillId="3" borderId="1" xfId="0" applyFont="1" applyFill="1" applyBorder="1"/>
    <xf numFmtId="0" fontId="73" fillId="3" borderId="1" xfId="0" applyFont="1" applyFill="1" applyBorder="1" applyAlignment="1">
      <alignment wrapText="1" shrinkToFit="1"/>
    </xf>
    <xf numFmtId="0" fontId="71" fillId="3" borderId="1" xfId="0" applyFont="1" applyFill="1" applyBorder="1" applyAlignment="1">
      <alignment horizontal="right"/>
    </xf>
    <xf numFmtId="0" fontId="72" fillId="3" borderId="1" xfId="0" applyFont="1" applyFill="1" applyBorder="1" applyAlignment="1">
      <alignment wrapText="1"/>
    </xf>
    <xf numFmtId="0" fontId="21" fillId="3" borderId="1" xfId="0" applyFont="1" applyFill="1" applyBorder="1" applyAlignment="1"/>
    <xf numFmtId="0" fontId="75" fillId="3" borderId="0" xfId="0" applyFont="1" applyFill="1"/>
    <xf numFmtId="0" fontId="75" fillId="3" borderId="11" xfId="0" applyFont="1" applyFill="1" applyBorder="1" applyAlignment="1"/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wrapText="1"/>
    </xf>
    <xf numFmtId="0" fontId="75" fillId="0" borderId="0" xfId="0" applyFont="1"/>
    <xf numFmtId="0" fontId="46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7" fillId="3" borderId="1" xfId="0" applyFont="1" applyFill="1" applyBorder="1" applyAlignment="1">
      <alignment horizontal="center" vertical="top"/>
    </xf>
    <xf numFmtId="0" fontId="46" fillId="3" borderId="1" xfId="0" applyFont="1" applyFill="1" applyBorder="1" applyAlignment="1">
      <alignment horizontal="center" vertical="top"/>
    </xf>
    <xf numFmtId="0" fontId="77" fillId="7" borderId="1" xfId="0" applyFont="1" applyFill="1" applyBorder="1" applyAlignment="1">
      <alignment horizontal="center" vertical="top"/>
    </xf>
    <xf numFmtId="0" fontId="76" fillId="7" borderId="1" xfId="0" applyFont="1" applyFill="1" applyBorder="1" applyAlignment="1">
      <alignment horizontal="center" vertical="top"/>
    </xf>
    <xf numFmtId="0" fontId="33" fillId="7" borderId="1" xfId="0" applyFont="1" applyFill="1" applyBorder="1" applyAlignment="1">
      <alignment horizontal="center" vertical="top"/>
    </xf>
    <xf numFmtId="0" fontId="4" fillId="3" borderId="5" xfId="4" applyFont="1" applyFill="1" applyBorder="1" applyAlignment="1">
      <alignment horizontal="center" wrapText="1"/>
    </xf>
    <xf numFmtId="0" fontId="4" fillId="3" borderId="10" xfId="4" applyFont="1" applyFill="1" applyBorder="1" applyAlignment="1">
      <alignment horizontal="center" wrapText="1"/>
    </xf>
    <xf numFmtId="0" fontId="4" fillId="3" borderId="6" xfId="4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44" fillId="5" borderId="1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right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 vertical="center" wrapText="1"/>
    </xf>
    <xf numFmtId="0" fontId="22" fillId="3" borderId="3" xfId="0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top" wrapText="1"/>
    </xf>
    <xf numFmtId="0" fontId="42" fillId="3" borderId="6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5" fillId="3" borderId="5" xfId="0" applyFont="1" applyFill="1" applyBorder="1" applyAlignment="1">
      <alignment horizontal="center" vertical="top"/>
    </xf>
    <xf numFmtId="0" fontId="25" fillId="3" borderId="10" xfId="0" applyFont="1" applyFill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61" fillId="3" borderId="1" xfId="0" applyFont="1" applyFill="1" applyBorder="1" applyAlignment="1">
      <alignment horizontal="center" wrapText="1"/>
    </xf>
    <xf numFmtId="0" fontId="62" fillId="3" borderId="1" xfId="0" applyFont="1" applyFill="1" applyBorder="1" applyAlignment="1">
      <alignment horizontal="left"/>
    </xf>
    <xf numFmtId="0" fontId="62" fillId="3" borderId="2" xfId="0" applyFont="1" applyFill="1" applyBorder="1" applyAlignment="1">
      <alignment horizontal="center" wrapText="1"/>
    </xf>
    <xf numFmtId="0" fontId="62" fillId="3" borderId="4" xfId="0" applyFont="1" applyFill="1" applyBorder="1" applyAlignment="1">
      <alignment horizontal="center" wrapText="1"/>
    </xf>
    <xf numFmtId="0" fontId="62" fillId="3" borderId="1" xfId="0" applyFont="1" applyFill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6" fillId="3" borderId="1" xfId="4" applyFont="1" applyFill="1" applyBorder="1" applyAlignment="1">
      <alignment horizontal="center" wrapText="1"/>
    </xf>
    <xf numFmtId="0" fontId="68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0" fillId="3" borderId="10" xfId="0" applyFont="1" applyFill="1" applyBorder="1" applyAlignment="1">
      <alignment horizontal="center" wrapText="1"/>
    </xf>
    <xf numFmtId="0" fontId="70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1" fillId="3" borderId="1" xfId="0" applyFont="1" applyFill="1" applyBorder="1" applyAlignment="1">
      <alignment horizontal="center" vertical="top" wrapText="1"/>
    </xf>
    <xf numFmtId="0" fontId="21" fillId="3" borderId="1" xfId="4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4" fillId="3" borderId="1" xfId="4" applyFont="1" applyFill="1" applyBorder="1" applyAlignment="1">
      <alignment horizontal="center" wrapText="1"/>
    </xf>
    <xf numFmtId="0" fontId="21" fillId="3" borderId="12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top" wrapText="1"/>
    </xf>
    <xf numFmtId="0" fontId="64" fillId="0" borderId="1" xfId="0" applyFont="1" applyBorder="1" applyAlignment="1">
      <alignment horizontal="center" vertical="top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Normal="115" zoomScaleSheetLayoutView="10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J63" sqref="J63"/>
    </sheetView>
  </sheetViews>
  <sheetFormatPr defaultRowHeight="15"/>
  <cols>
    <col min="1" max="1" width="5.140625" style="59" customWidth="1"/>
    <col min="2" max="2" width="23.140625" style="59" customWidth="1"/>
    <col min="3" max="3" width="18.140625" style="59" customWidth="1"/>
    <col min="4" max="4" width="8" style="59" customWidth="1"/>
    <col min="5" max="5" width="12.85546875" style="59" customWidth="1"/>
    <col min="6" max="6" width="9.85546875" style="59" customWidth="1"/>
    <col min="7" max="7" width="9.140625" style="59" customWidth="1"/>
    <col min="8" max="8" width="8" style="59" customWidth="1"/>
    <col min="9" max="9" width="10.5703125" style="59" customWidth="1"/>
    <col min="10" max="10" width="9.140625" style="59" customWidth="1"/>
    <col min="11" max="11" width="12.85546875" style="59" customWidth="1"/>
    <col min="12" max="13" width="9.140625" style="59" customWidth="1"/>
    <col min="14" max="14" width="11.42578125" style="59" customWidth="1"/>
    <col min="15" max="15" width="9.140625" style="59" customWidth="1"/>
    <col min="16" max="16" width="12" style="59" customWidth="1"/>
  </cols>
  <sheetData>
    <row r="1" spans="1:17" ht="15.75">
      <c r="A1" s="396" t="s">
        <v>413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110"/>
    </row>
    <row r="2" spans="1:17" ht="15.75">
      <c r="A2" s="179"/>
      <c r="B2" s="179"/>
      <c r="C2" s="179"/>
      <c r="D2" s="336"/>
      <c r="E2" s="179"/>
      <c r="F2" s="179"/>
      <c r="G2" s="111" t="s">
        <v>315</v>
      </c>
      <c r="H2" s="179"/>
      <c r="I2" s="179"/>
      <c r="J2" s="179"/>
      <c r="K2" s="179"/>
      <c r="L2" s="179"/>
      <c r="M2" s="179"/>
      <c r="N2" s="399" t="s">
        <v>235</v>
      </c>
      <c r="O2" s="399"/>
      <c r="P2" s="399"/>
    </row>
    <row r="3" spans="1:17" ht="72.75" customHeight="1">
      <c r="A3" s="112" t="s">
        <v>168</v>
      </c>
      <c r="B3" s="112" t="s">
        <v>1</v>
      </c>
      <c r="C3" s="112" t="s">
        <v>2</v>
      </c>
      <c r="D3" s="112" t="s">
        <v>479</v>
      </c>
      <c r="E3" s="180" t="s">
        <v>3</v>
      </c>
      <c r="F3" s="185" t="s">
        <v>360</v>
      </c>
      <c r="G3" s="397" t="s">
        <v>414</v>
      </c>
      <c r="H3" s="397"/>
      <c r="I3" s="397"/>
      <c r="J3" s="397"/>
      <c r="K3" s="397"/>
      <c r="L3" s="397"/>
      <c r="M3" s="397"/>
      <c r="N3" s="397"/>
      <c r="O3" s="397"/>
      <c r="P3" s="397"/>
    </row>
    <row r="4" spans="1:17">
      <c r="A4" s="112"/>
      <c r="B4" s="113"/>
      <c r="C4" s="112"/>
      <c r="D4" s="112"/>
      <c r="E4" s="180"/>
      <c r="F4" s="185"/>
      <c r="G4" s="397" t="s">
        <v>4</v>
      </c>
      <c r="H4" s="398"/>
      <c r="I4" s="398"/>
      <c r="J4" s="398"/>
      <c r="K4" s="181"/>
      <c r="L4" s="114"/>
      <c r="M4" s="114"/>
      <c r="N4" s="114"/>
      <c r="O4" s="397" t="s">
        <v>5</v>
      </c>
      <c r="P4" s="397"/>
    </row>
    <row r="5" spans="1:17" ht="31.5">
      <c r="A5" s="113" t="s">
        <v>334</v>
      </c>
      <c r="B5" s="113"/>
      <c r="C5" s="113"/>
      <c r="D5" s="113"/>
      <c r="E5" s="115"/>
      <c r="F5" s="116"/>
      <c r="G5" s="180" t="s">
        <v>6</v>
      </c>
      <c r="H5" s="180" t="s">
        <v>7</v>
      </c>
      <c r="I5" s="185" t="s">
        <v>8</v>
      </c>
      <c r="J5" s="185" t="s">
        <v>9</v>
      </c>
      <c r="K5" s="185" t="s">
        <v>392</v>
      </c>
      <c r="L5" s="185" t="s">
        <v>10</v>
      </c>
      <c r="M5" s="185" t="s">
        <v>11</v>
      </c>
      <c r="N5" s="185" t="s">
        <v>12</v>
      </c>
      <c r="O5" s="185" t="s">
        <v>13</v>
      </c>
      <c r="P5" s="185" t="s">
        <v>14</v>
      </c>
    </row>
    <row r="6" spans="1:17" s="66" customFormat="1" ht="20.25" customHeight="1">
      <c r="A6" s="55">
        <v>1</v>
      </c>
      <c r="B6" s="56" t="s">
        <v>15</v>
      </c>
      <c r="C6" s="56" t="s">
        <v>16</v>
      </c>
      <c r="D6" s="56" t="s">
        <v>480</v>
      </c>
      <c r="E6" s="202" t="s">
        <v>135</v>
      </c>
      <c r="F6" s="117" t="s">
        <v>375</v>
      </c>
      <c r="G6" s="118">
        <v>0</v>
      </c>
      <c r="H6" s="118">
        <v>0</v>
      </c>
      <c r="I6" s="118">
        <v>0</v>
      </c>
      <c r="J6" s="58">
        <f t="shared" ref="J6" si="0">G6+H6+I6</f>
        <v>0</v>
      </c>
      <c r="K6" s="58">
        <f>(J6*100000)/61.05</f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253"/>
    </row>
    <row r="7" spans="1:17" s="71" customFormat="1" ht="13.5" customHeight="1">
      <c r="A7" s="55">
        <v>2</v>
      </c>
      <c r="B7" s="56" t="s">
        <v>18</v>
      </c>
      <c r="C7" s="56" t="s">
        <v>19</v>
      </c>
      <c r="D7" s="56" t="s">
        <v>480</v>
      </c>
      <c r="E7" s="57" t="s">
        <v>6</v>
      </c>
      <c r="F7" s="117" t="s">
        <v>375</v>
      </c>
      <c r="G7" s="119">
        <v>2636.35</v>
      </c>
      <c r="H7" s="119">
        <v>0</v>
      </c>
      <c r="I7" s="119">
        <v>0</v>
      </c>
      <c r="J7" s="119">
        <f>G7+H7+I7</f>
        <v>2636.35</v>
      </c>
      <c r="K7" s="119">
        <f>(J7*10000000)/61.05</f>
        <v>431834561.83456188</v>
      </c>
      <c r="L7" s="119">
        <v>0</v>
      </c>
      <c r="M7" s="119">
        <v>0</v>
      </c>
      <c r="N7" s="119">
        <v>2636.35</v>
      </c>
      <c r="O7" s="119">
        <v>35.39</v>
      </c>
      <c r="P7" s="119">
        <v>0.44</v>
      </c>
      <c r="Q7" s="165"/>
    </row>
    <row r="8" spans="1:17" s="66" customFormat="1" ht="14.25" customHeight="1">
      <c r="A8" s="55">
        <v>3</v>
      </c>
      <c r="B8" s="56" t="s">
        <v>311</v>
      </c>
      <c r="C8" s="56" t="s">
        <v>20</v>
      </c>
      <c r="D8" s="56" t="s">
        <v>480</v>
      </c>
      <c r="E8" s="57" t="s">
        <v>90</v>
      </c>
      <c r="F8" s="117" t="s">
        <v>368</v>
      </c>
      <c r="G8" s="58">
        <v>0</v>
      </c>
      <c r="H8" s="58">
        <v>0</v>
      </c>
      <c r="I8" s="58">
        <v>3830.29</v>
      </c>
      <c r="J8" s="118">
        <f t="shared" ref="J8:J67" si="1">G8+H8+I8</f>
        <v>3830.29</v>
      </c>
      <c r="K8" s="58">
        <f>(J8*10000000)/61.05</f>
        <v>627402129.40212941</v>
      </c>
      <c r="L8" s="58">
        <v>0</v>
      </c>
      <c r="M8" s="58">
        <v>398.53</v>
      </c>
      <c r="N8" s="58">
        <f>I8+M8</f>
        <v>4228.82</v>
      </c>
      <c r="O8" s="58">
        <v>185.55</v>
      </c>
      <c r="P8" s="58">
        <v>1159.7</v>
      </c>
      <c r="Q8" s="58"/>
    </row>
    <row r="9" spans="1:17" s="66" customFormat="1" ht="15.75" customHeight="1">
      <c r="A9" s="55">
        <v>4</v>
      </c>
      <c r="B9" s="56" t="s">
        <v>22</v>
      </c>
      <c r="C9" s="56" t="s">
        <v>23</v>
      </c>
      <c r="D9" s="56" t="s">
        <v>480</v>
      </c>
      <c r="E9" s="57" t="s">
        <v>6</v>
      </c>
      <c r="F9" s="117" t="s">
        <v>378</v>
      </c>
      <c r="G9" s="118">
        <v>0</v>
      </c>
      <c r="H9" s="118">
        <v>0</v>
      </c>
      <c r="I9" s="118">
        <v>0</v>
      </c>
      <c r="J9" s="58">
        <f t="shared" si="1"/>
        <v>0</v>
      </c>
      <c r="K9" s="58">
        <f t="shared" ref="K9:K62" si="2">(J9*100000)/61.05</f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256"/>
    </row>
    <row r="10" spans="1:17" s="66" customFormat="1" ht="14.25" customHeight="1">
      <c r="A10" s="55">
        <v>5</v>
      </c>
      <c r="B10" s="56" t="s">
        <v>25</v>
      </c>
      <c r="C10" s="56" t="s">
        <v>23</v>
      </c>
      <c r="D10" s="56" t="s">
        <v>480</v>
      </c>
      <c r="E10" s="57" t="s">
        <v>6</v>
      </c>
      <c r="F10" s="117" t="s">
        <v>377</v>
      </c>
      <c r="G10" s="118">
        <v>0</v>
      </c>
      <c r="H10" s="118">
        <v>0</v>
      </c>
      <c r="I10" s="118">
        <v>0</v>
      </c>
      <c r="J10" s="58">
        <f t="shared" ref="J10" si="3">G10+H10+I10</f>
        <v>0</v>
      </c>
      <c r="K10" s="58">
        <f t="shared" si="2"/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53"/>
    </row>
    <row r="11" spans="1:17" s="66" customFormat="1" ht="15.75" customHeight="1">
      <c r="A11" s="55">
        <v>6</v>
      </c>
      <c r="B11" s="56" t="s">
        <v>27</v>
      </c>
      <c r="C11" s="56" t="s">
        <v>28</v>
      </c>
      <c r="D11" s="56" t="s">
        <v>480</v>
      </c>
      <c r="E11" s="57" t="s">
        <v>6</v>
      </c>
      <c r="F11" s="117" t="s">
        <v>363</v>
      </c>
      <c r="G11" s="58">
        <v>12.85</v>
      </c>
      <c r="H11" s="58">
        <v>0</v>
      </c>
      <c r="I11" s="58">
        <v>0</v>
      </c>
      <c r="J11" s="58">
        <f t="shared" si="1"/>
        <v>12.85</v>
      </c>
      <c r="K11" s="58">
        <f t="shared" si="2"/>
        <v>21048.32104832105</v>
      </c>
      <c r="L11" s="58">
        <v>0</v>
      </c>
      <c r="M11" s="58">
        <v>0</v>
      </c>
      <c r="N11" s="58">
        <v>12.85</v>
      </c>
      <c r="O11" s="58">
        <v>0.3</v>
      </c>
      <c r="P11" s="58">
        <v>0</v>
      </c>
      <c r="Q11" s="256"/>
    </row>
    <row r="12" spans="1:17" s="66" customFormat="1" ht="25.5" customHeight="1">
      <c r="A12" s="55">
        <v>7</v>
      </c>
      <c r="B12" s="56" t="s">
        <v>30</v>
      </c>
      <c r="C12" s="56" t="s">
        <v>28</v>
      </c>
      <c r="D12" s="56" t="s">
        <v>480</v>
      </c>
      <c r="E12" s="57" t="s">
        <v>6</v>
      </c>
      <c r="F12" s="117" t="s">
        <v>361</v>
      </c>
      <c r="G12" s="58">
        <v>1.05</v>
      </c>
      <c r="H12" s="58">
        <v>0</v>
      </c>
      <c r="I12" s="58">
        <v>0</v>
      </c>
      <c r="J12" s="118">
        <v>1.05</v>
      </c>
      <c r="K12" s="58">
        <f t="shared" si="2"/>
        <v>1719.9017199017201</v>
      </c>
      <c r="L12" s="58">
        <v>0</v>
      </c>
      <c r="M12" s="58">
        <v>0</v>
      </c>
      <c r="N12" s="58">
        <v>1.05</v>
      </c>
      <c r="O12" s="58">
        <v>0.05</v>
      </c>
      <c r="P12" s="58">
        <v>0</v>
      </c>
      <c r="Q12" s="253"/>
    </row>
    <row r="13" spans="1:17" s="66" customFormat="1" ht="13.5" customHeight="1">
      <c r="A13" s="55">
        <v>8</v>
      </c>
      <c r="B13" s="56" t="s">
        <v>32</v>
      </c>
      <c r="C13" s="56" t="s">
        <v>28</v>
      </c>
      <c r="D13" s="56" t="s">
        <v>480</v>
      </c>
      <c r="E13" s="57" t="s">
        <v>33</v>
      </c>
      <c r="F13" s="117" t="s">
        <v>376</v>
      </c>
      <c r="G13" s="58">
        <v>0</v>
      </c>
      <c r="H13" s="58">
        <v>0</v>
      </c>
      <c r="I13" s="58">
        <v>3716.85</v>
      </c>
      <c r="J13" s="58">
        <f t="shared" si="1"/>
        <v>3716.85</v>
      </c>
      <c r="K13" s="58">
        <f>(J13*10000000)/61.05</f>
        <v>608820638.8206389</v>
      </c>
      <c r="L13" s="58">
        <v>0</v>
      </c>
      <c r="M13" s="58">
        <v>0</v>
      </c>
      <c r="N13" s="58">
        <v>3716.85</v>
      </c>
      <c r="O13" s="58">
        <v>0</v>
      </c>
      <c r="P13" s="58">
        <v>4242.7700000000004</v>
      </c>
      <c r="Q13" s="118"/>
    </row>
    <row r="14" spans="1:17" s="66" customFormat="1" ht="24.95" customHeight="1">
      <c r="A14" s="55">
        <v>9</v>
      </c>
      <c r="B14" s="56" t="s">
        <v>35</v>
      </c>
      <c r="C14" s="56" t="s">
        <v>36</v>
      </c>
      <c r="D14" s="56" t="s">
        <v>480</v>
      </c>
      <c r="E14" s="57" t="s">
        <v>37</v>
      </c>
      <c r="F14" s="117" t="s">
        <v>375</v>
      </c>
      <c r="G14" s="118">
        <v>0</v>
      </c>
      <c r="H14" s="118">
        <v>0</v>
      </c>
      <c r="I14" s="118">
        <v>0</v>
      </c>
      <c r="J14" s="58">
        <f t="shared" ref="J14" si="4">G14+H14+I14</f>
        <v>0</v>
      </c>
      <c r="K14" s="58">
        <f t="shared" si="2"/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253"/>
    </row>
    <row r="15" spans="1:17" s="66" customFormat="1" ht="24.95" customHeight="1">
      <c r="A15" s="55">
        <v>10</v>
      </c>
      <c r="B15" s="56" t="s">
        <v>38</v>
      </c>
      <c r="C15" s="56" t="s">
        <v>28</v>
      </c>
      <c r="D15" s="56" t="s">
        <v>480</v>
      </c>
      <c r="E15" s="57" t="s">
        <v>39</v>
      </c>
      <c r="F15" s="117" t="s">
        <v>374</v>
      </c>
      <c r="G15" s="58">
        <v>0</v>
      </c>
      <c r="H15" s="58">
        <v>0</v>
      </c>
      <c r="I15" s="58">
        <v>155.85</v>
      </c>
      <c r="J15" s="58">
        <f t="shared" si="1"/>
        <v>155.85</v>
      </c>
      <c r="K15" s="58">
        <f>(J15*10000000)/61.05</f>
        <v>25528255.52825553</v>
      </c>
      <c r="L15" s="58">
        <v>0</v>
      </c>
      <c r="M15" s="58">
        <v>24.984000000000002</v>
      </c>
      <c r="N15" s="58">
        <f>I15+M15</f>
        <v>180.834</v>
      </c>
      <c r="O15" s="58">
        <v>7.8440000000000003</v>
      </c>
      <c r="P15" s="58">
        <v>140.56399999999999</v>
      </c>
      <c r="Q15" s="58"/>
    </row>
    <row r="16" spans="1:17" s="66" customFormat="1" ht="14.25" customHeight="1">
      <c r="A16" s="55">
        <v>11</v>
      </c>
      <c r="B16" s="56" t="s">
        <v>41</v>
      </c>
      <c r="C16" s="56" t="s">
        <v>42</v>
      </c>
      <c r="D16" s="56" t="s">
        <v>480</v>
      </c>
      <c r="E16" s="57" t="s">
        <v>6</v>
      </c>
      <c r="F16" s="117" t="s">
        <v>373</v>
      </c>
      <c r="G16" s="58">
        <v>3905.17</v>
      </c>
      <c r="H16" s="58">
        <v>0</v>
      </c>
      <c r="I16" s="58">
        <v>0</v>
      </c>
      <c r="J16" s="118">
        <f t="shared" si="1"/>
        <v>3905.17</v>
      </c>
      <c r="K16" s="58">
        <f>(J16*10000000)/61.05</f>
        <v>639667485.66748571</v>
      </c>
      <c r="L16" s="58">
        <v>0</v>
      </c>
      <c r="M16" s="58">
        <v>0</v>
      </c>
      <c r="N16" s="58">
        <v>3905.17</v>
      </c>
      <c r="O16" s="58">
        <v>36.29</v>
      </c>
      <c r="P16" s="58">
        <v>0</v>
      </c>
      <c r="Q16" s="58"/>
    </row>
    <row r="17" spans="1:17" s="66" customFormat="1" ht="24.95" customHeight="1">
      <c r="A17" s="55">
        <v>12</v>
      </c>
      <c r="B17" s="56" t="s">
        <v>44</v>
      </c>
      <c r="C17" s="56" t="s">
        <v>42</v>
      </c>
      <c r="D17" s="56" t="s">
        <v>480</v>
      </c>
      <c r="E17" s="57" t="s">
        <v>6</v>
      </c>
      <c r="F17" s="117" t="s">
        <v>372</v>
      </c>
      <c r="G17" s="58">
        <v>3865.52</v>
      </c>
      <c r="H17" s="58">
        <v>0</v>
      </c>
      <c r="I17" s="58">
        <v>0</v>
      </c>
      <c r="J17" s="58">
        <f t="shared" si="1"/>
        <v>3865.52</v>
      </c>
      <c r="K17" s="58">
        <f>(J17*10000000)/61.05</f>
        <v>633172809.17280924</v>
      </c>
      <c r="L17" s="58">
        <v>0</v>
      </c>
      <c r="M17" s="58">
        <v>70.91</v>
      </c>
      <c r="N17" s="58">
        <v>3936.42</v>
      </c>
      <c r="O17" s="58">
        <v>62.94</v>
      </c>
      <c r="P17" s="58">
        <v>0</v>
      </c>
      <c r="Q17" s="118"/>
    </row>
    <row r="18" spans="1:17" s="66" customFormat="1" ht="24.95" customHeight="1">
      <c r="A18" s="55">
        <v>13</v>
      </c>
      <c r="B18" s="56" t="s">
        <v>48</v>
      </c>
      <c r="C18" s="56" t="s">
        <v>49</v>
      </c>
      <c r="D18" s="56" t="s">
        <v>480</v>
      </c>
      <c r="E18" s="57" t="s">
        <v>6</v>
      </c>
      <c r="F18" s="117" t="s">
        <v>371</v>
      </c>
      <c r="G18" s="58">
        <v>4.08</v>
      </c>
      <c r="H18" s="58">
        <v>0</v>
      </c>
      <c r="I18" s="58">
        <v>0.09</v>
      </c>
      <c r="J18" s="118">
        <v>4.17</v>
      </c>
      <c r="K18" s="58">
        <f>(J18*10000000)/61.05</f>
        <v>683046.68304668309</v>
      </c>
      <c r="L18" s="58">
        <v>0</v>
      </c>
      <c r="M18" s="58">
        <v>4.76</v>
      </c>
      <c r="N18" s="58">
        <v>8.93</v>
      </c>
      <c r="O18" s="58">
        <v>2.99</v>
      </c>
      <c r="P18" s="58">
        <v>0</v>
      </c>
      <c r="Q18" s="58"/>
    </row>
    <row r="19" spans="1:17" s="66" customFormat="1" ht="24.95" customHeight="1">
      <c r="A19" s="55">
        <v>14</v>
      </c>
      <c r="B19" s="56" t="s">
        <v>396</v>
      </c>
      <c r="C19" s="56" t="s">
        <v>42</v>
      </c>
      <c r="D19" s="56" t="s">
        <v>480</v>
      </c>
      <c r="E19" s="57" t="s">
        <v>6</v>
      </c>
      <c r="F19" s="117" t="s">
        <v>370</v>
      </c>
      <c r="G19" s="58">
        <v>2012.69</v>
      </c>
      <c r="H19" s="58">
        <v>0</v>
      </c>
      <c r="I19" s="58">
        <v>0</v>
      </c>
      <c r="J19" s="58">
        <f t="shared" si="1"/>
        <v>2012.69</v>
      </c>
      <c r="K19" s="58">
        <f>(J19*10000000)/61.05</f>
        <v>329678951.67895168</v>
      </c>
      <c r="L19" s="58">
        <v>0</v>
      </c>
      <c r="M19" s="58">
        <v>1.97</v>
      </c>
      <c r="N19" s="58">
        <v>2014.66</v>
      </c>
      <c r="O19" s="58">
        <v>46.56</v>
      </c>
      <c r="P19" s="58">
        <v>0</v>
      </c>
      <c r="Q19" s="118"/>
    </row>
    <row r="20" spans="1:17" s="66" customFormat="1" ht="24.95" customHeight="1">
      <c r="A20" s="55">
        <v>15</v>
      </c>
      <c r="B20" s="56" t="s">
        <v>51</v>
      </c>
      <c r="C20" s="56" t="s">
        <v>314</v>
      </c>
      <c r="D20" s="56" t="s">
        <v>480</v>
      </c>
      <c r="E20" s="57" t="s">
        <v>6</v>
      </c>
      <c r="F20" s="117" t="s">
        <v>369</v>
      </c>
      <c r="G20" s="58">
        <v>0</v>
      </c>
      <c r="H20" s="58">
        <v>0</v>
      </c>
      <c r="I20" s="58">
        <v>0</v>
      </c>
      <c r="J20" s="118">
        <v>0</v>
      </c>
      <c r="K20" s="58">
        <f t="shared" si="2"/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/>
    </row>
    <row r="21" spans="1:17" s="66" customFormat="1" ht="24.95" customHeight="1">
      <c r="A21" s="55">
        <v>16</v>
      </c>
      <c r="B21" s="56" t="s">
        <v>54</v>
      </c>
      <c r="C21" s="56" t="s">
        <v>55</v>
      </c>
      <c r="D21" s="56" t="s">
        <v>480</v>
      </c>
      <c r="E21" s="57" t="s">
        <v>6</v>
      </c>
      <c r="F21" s="117" t="s">
        <v>368</v>
      </c>
      <c r="G21" s="58">
        <v>0</v>
      </c>
      <c r="H21" s="58">
        <v>0</v>
      </c>
      <c r="I21" s="58">
        <v>0</v>
      </c>
      <c r="J21" s="58">
        <v>0</v>
      </c>
      <c r="K21" s="58">
        <f t="shared" si="2"/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/>
    </row>
    <row r="22" spans="1:17" s="66" customFormat="1" ht="24.95" customHeight="1">
      <c r="A22" s="55">
        <v>17</v>
      </c>
      <c r="B22" s="56" t="s">
        <v>56</v>
      </c>
      <c r="C22" s="56" t="s">
        <v>57</v>
      </c>
      <c r="D22" s="56" t="s">
        <v>480</v>
      </c>
      <c r="E22" s="57" t="s">
        <v>6</v>
      </c>
      <c r="F22" s="117" t="s">
        <v>368</v>
      </c>
      <c r="G22" s="118">
        <v>0</v>
      </c>
      <c r="H22" s="118">
        <v>0</v>
      </c>
      <c r="I22" s="118">
        <v>0</v>
      </c>
      <c r="J22" s="58">
        <f t="shared" ref="J22" si="5">G22+H22+I22</f>
        <v>0</v>
      </c>
      <c r="K22" s="58">
        <f t="shared" si="2"/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58"/>
    </row>
    <row r="23" spans="1:17" s="66" customFormat="1" ht="24.95" customHeight="1">
      <c r="A23" s="55">
        <v>18</v>
      </c>
      <c r="B23" s="56" t="s">
        <v>58</v>
      </c>
      <c r="C23" s="56" t="s">
        <v>59</v>
      </c>
      <c r="D23" s="56" t="s">
        <v>480</v>
      </c>
      <c r="E23" s="57" t="s">
        <v>6</v>
      </c>
      <c r="F23" s="117" t="s">
        <v>367</v>
      </c>
      <c r="G23" s="58">
        <v>23.29</v>
      </c>
      <c r="H23" s="58">
        <v>0</v>
      </c>
      <c r="I23" s="58">
        <v>25.88</v>
      </c>
      <c r="J23" s="58">
        <f t="shared" si="1"/>
        <v>49.17</v>
      </c>
      <c r="K23" s="58">
        <f>(J23*10000000)/61.05</f>
        <v>8054054.0540540544</v>
      </c>
      <c r="L23" s="58">
        <v>0</v>
      </c>
      <c r="M23" s="58">
        <v>0</v>
      </c>
      <c r="N23" s="58">
        <v>49.17</v>
      </c>
      <c r="O23" s="58">
        <v>0.46</v>
      </c>
      <c r="P23" s="58">
        <v>0</v>
      </c>
      <c r="Q23" s="256"/>
    </row>
    <row r="24" spans="1:17" s="66" customFormat="1" ht="21.75" customHeight="1">
      <c r="A24" s="55">
        <v>19</v>
      </c>
      <c r="B24" s="56" t="s">
        <v>61</v>
      </c>
      <c r="C24" s="56" t="s">
        <v>62</v>
      </c>
      <c r="D24" s="56" t="s">
        <v>480</v>
      </c>
      <c r="E24" s="57" t="s">
        <v>6</v>
      </c>
      <c r="F24" s="117" t="s">
        <v>366</v>
      </c>
      <c r="G24" s="118">
        <v>0</v>
      </c>
      <c r="H24" s="118">
        <v>0</v>
      </c>
      <c r="I24" s="118">
        <v>0</v>
      </c>
      <c r="J24" s="58">
        <f t="shared" ref="J24:J25" si="6">G24+H24+I24</f>
        <v>0</v>
      </c>
      <c r="K24" s="58">
        <f t="shared" si="2"/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58"/>
    </row>
    <row r="25" spans="1:17" s="66" customFormat="1" ht="23.25" customHeight="1">
      <c r="A25" s="55">
        <v>20</v>
      </c>
      <c r="B25" s="56" t="s">
        <v>64</v>
      </c>
      <c r="C25" s="56" t="s">
        <v>62</v>
      </c>
      <c r="D25" s="56" t="s">
        <v>480</v>
      </c>
      <c r="E25" s="57" t="s">
        <v>6</v>
      </c>
      <c r="F25" s="117" t="s">
        <v>365</v>
      </c>
      <c r="G25" s="118">
        <v>0</v>
      </c>
      <c r="H25" s="118">
        <v>0</v>
      </c>
      <c r="I25" s="118">
        <v>0</v>
      </c>
      <c r="J25" s="58">
        <f t="shared" si="6"/>
        <v>0</v>
      </c>
      <c r="K25" s="58">
        <f t="shared" si="2"/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/>
    </row>
    <row r="26" spans="1:17" s="66" customFormat="1" ht="28.5" customHeight="1">
      <c r="A26" s="55">
        <v>21</v>
      </c>
      <c r="B26" s="56" t="s">
        <v>328</v>
      </c>
      <c r="C26" s="56" t="s">
        <v>66</v>
      </c>
      <c r="D26" s="56" t="s">
        <v>480</v>
      </c>
      <c r="E26" s="57" t="s">
        <v>6</v>
      </c>
      <c r="F26" s="117" t="s">
        <v>67</v>
      </c>
      <c r="G26" s="58">
        <v>3501.15</v>
      </c>
      <c r="H26" s="58">
        <v>0</v>
      </c>
      <c r="I26" s="58">
        <v>0</v>
      </c>
      <c r="J26" s="118">
        <f t="shared" si="1"/>
        <v>3501.15</v>
      </c>
      <c r="K26" s="58">
        <f t="shared" ref="K26:K34" si="7">(J26*10000000)/61.05</f>
        <v>573488943.48894346</v>
      </c>
      <c r="L26" s="58">
        <v>0</v>
      </c>
      <c r="M26" s="58">
        <v>0</v>
      </c>
      <c r="N26" s="58">
        <v>3501.15</v>
      </c>
      <c r="O26" s="58">
        <v>17.02</v>
      </c>
      <c r="P26" s="58">
        <v>23.72</v>
      </c>
      <c r="Q26" s="118"/>
    </row>
    <row r="27" spans="1:17" s="66" customFormat="1" ht="24" customHeight="1">
      <c r="A27" s="55">
        <v>22</v>
      </c>
      <c r="B27" s="56" t="s">
        <v>329</v>
      </c>
      <c r="C27" s="56" t="s">
        <v>68</v>
      </c>
      <c r="D27" s="56" t="s">
        <v>480</v>
      </c>
      <c r="E27" s="57" t="s">
        <v>6</v>
      </c>
      <c r="F27" s="117" t="s">
        <v>330</v>
      </c>
      <c r="G27" s="58">
        <v>132.56</v>
      </c>
      <c r="H27" s="58">
        <v>0</v>
      </c>
      <c r="I27" s="58">
        <v>0</v>
      </c>
      <c r="J27" s="58">
        <f t="shared" si="1"/>
        <v>132.56</v>
      </c>
      <c r="K27" s="58">
        <f t="shared" si="7"/>
        <v>21713349.713349715</v>
      </c>
      <c r="L27" s="58">
        <v>0</v>
      </c>
      <c r="M27" s="58">
        <v>0</v>
      </c>
      <c r="N27" s="58">
        <v>132.58000000000001</v>
      </c>
      <c r="O27" s="58">
        <v>18.28</v>
      </c>
      <c r="P27" s="58">
        <v>48.74</v>
      </c>
      <c r="Q27" s="118"/>
    </row>
    <row r="28" spans="1:17" s="66" customFormat="1" ht="15" customHeight="1">
      <c r="A28" s="55">
        <v>23</v>
      </c>
      <c r="B28" s="56" t="s">
        <v>70</v>
      </c>
      <c r="C28" s="56" t="s">
        <v>71</v>
      </c>
      <c r="D28" s="56" t="s">
        <v>480</v>
      </c>
      <c r="E28" s="57" t="s">
        <v>6</v>
      </c>
      <c r="F28" s="117" t="s">
        <v>361</v>
      </c>
      <c r="G28" s="58">
        <v>366.38</v>
      </c>
      <c r="H28" s="58">
        <v>0</v>
      </c>
      <c r="I28" s="58">
        <v>0</v>
      </c>
      <c r="J28" s="118">
        <f t="shared" si="1"/>
        <v>366.38</v>
      </c>
      <c r="K28" s="58">
        <f t="shared" si="7"/>
        <v>60013104.013104014</v>
      </c>
      <c r="L28" s="58">
        <v>0</v>
      </c>
      <c r="M28" s="58">
        <v>2.16</v>
      </c>
      <c r="N28" s="58">
        <v>368.54</v>
      </c>
      <c r="O28" s="58">
        <v>7.88</v>
      </c>
      <c r="P28" s="58">
        <v>0</v>
      </c>
      <c r="Q28" s="58"/>
    </row>
    <row r="29" spans="1:17" s="66" customFormat="1" ht="14.25" customHeight="1">
      <c r="A29" s="55">
        <v>24</v>
      </c>
      <c r="B29" s="56" t="s">
        <v>72</v>
      </c>
      <c r="C29" s="56" t="s">
        <v>66</v>
      </c>
      <c r="D29" s="56" t="s">
        <v>480</v>
      </c>
      <c r="E29" s="203" t="s">
        <v>6</v>
      </c>
      <c r="F29" s="117" t="s">
        <v>362</v>
      </c>
      <c r="G29" s="58">
        <v>2248.21</v>
      </c>
      <c r="H29" s="58">
        <v>0</v>
      </c>
      <c r="I29" s="58">
        <v>0</v>
      </c>
      <c r="J29" s="58">
        <f t="shared" si="1"/>
        <v>2248.21</v>
      </c>
      <c r="K29" s="58">
        <f t="shared" si="7"/>
        <v>368257166.25716627</v>
      </c>
      <c r="L29" s="58">
        <v>0</v>
      </c>
      <c r="M29" s="58">
        <v>62.81</v>
      </c>
      <c r="N29" s="58">
        <v>2311.02</v>
      </c>
      <c r="O29" s="58">
        <v>82.39</v>
      </c>
      <c r="P29" s="58">
        <v>0</v>
      </c>
      <c r="Q29" s="118"/>
    </row>
    <row r="30" spans="1:17" s="66" customFormat="1" ht="12.75" customHeight="1">
      <c r="A30" s="55">
        <v>25</v>
      </c>
      <c r="B30" s="56" t="s">
        <v>74</v>
      </c>
      <c r="C30" s="56" t="s">
        <v>75</v>
      </c>
      <c r="D30" s="56" t="s">
        <v>480</v>
      </c>
      <c r="E30" s="57" t="s">
        <v>6</v>
      </c>
      <c r="F30" s="117" t="s">
        <v>363</v>
      </c>
      <c r="G30" s="58">
        <v>366.21</v>
      </c>
      <c r="H30" s="58">
        <v>0</v>
      </c>
      <c r="I30" s="58">
        <v>0</v>
      </c>
      <c r="J30" s="118">
        <v>366.21</v>
      </c>
      <c r="K30" s="58">
        <f t="shared" si="7"/>
        <v>59985257.985257991</v>
      </c>
      <c r="L30" s="58">
        <v>0</v>
      </c>
      <c r="M30" s="58">
        <v>0.83</v>
      </c>
      <c r="N30" s="58">
        <v>367.04</v>
      </c>
      <c r="O30" s="58">
        <v>8.8000000000000007</v>
      </c>
      <c r="P30" s="58">
        <v>0</v>
      </c>
      <c r="Q30" s="58"/>
    </row>
    <row r="31" spans="1:17" s="66" customFormat="1" ht="13.5" customHeight="1">
      <c r="A31" s="55">
        <v>26</v>
      </c>
      <c r="B31" s="56" t="s">
        <v>76</v>
      </c>
      <c r="C31" s="56" t="s">
        <v>77</v>
      </c>
      <c r="D31" s="56" t="s">
        <v>480</v>
      </c>
      <c r="E31" s="57" t="s">
        <v>6</v>
      </c>
      <c r="F31" s="117" t="s">
        <v>364</v>
      </c>
      <c r="G31" s="120">
        <v>1317.9</v>
      </c>
      <c r="H31" s="120">
        <v>0</v>
      </c>
      <c r="I31" s="120">
        <v>0</v>
      </c>
      <c r="J31" s="58">
        <f t="shared" si="1"/>
        <v>1317.9</v>
      </c>
      <c r="K31" s="58">
        <f t="shared" si="7"/>
        <v>215872235.87223589</v>
      </c>
      <c r="L31" s="120">
        <v>0</v>
      </c>
      <c r="M31" s="120">
        <v>0</v>
      </c>
      <c r="N31" s="120">
        <v>1317.9</v>
      </c>
      <c r="O31" s="120">
        <v>3.07</v>
      </c>
      <c r="P31" s="120">
        <v>0</v>
      </c>
      <c r="Q31" s="118"/>
    </row>
    <row r="32" spans="1:17" s="66" customFormat="1" ht="13.5" customHeight="1">
      <c r="A32" s="55">
        <v>27</v>
      </c>
      <c r="B32" s="56" t="s">
        <v>79</v>
      </c>
      <c r="C32" s="56" t="s">
        <v>46</v>
      </c>
      <c r="D32" s="56" t="s">
        <v>480</v>
      </c>
      <c r="E32" s="57" t="s">
        <v>6</v>
      </c>
      <c r="F32" s="117" t="s">
        <v>379</v>
      </c>
      <c r="G32" s="58">
        <v>3281.21</v>
      </c>
      <c r="H32" s="58">
        <v>0</v>
      </c>
      <c r="I32" s="58">
        <v>0</v>
      </c>
      <c r="J32" s="118">
        <f t="shared" si="1"/>
        <v>3281.21</v>
      </c>
      <c r="K32" s="58">
        <f t="shared" si="7"/>
        <v>537462735.46273553</v>
      </c>
      <c r="L32" s="58">
        <v>0</v>
      </c>
      <c r="M32" s="58">
        <v>0</v>
      </c>
      <c r="N32" s="58">
        <v>3281.21</v>
      </c>
      <c r="O32" s="58">
        <v>10.54</v>
      </c>
      <c r="P32" s="58">
        <v>0</v>
      </c>
      <c r="Q32" s="58"/>
    </row>
    <row r="33" spans="1:17" s="66" customFormat="1" ht="21" customHeight="1">
      <c r="A33" s="55">
        <v>28</v>
      </c>
      <c r="B33" s="56" t="s">
        <v>81</v>
      </c>
      <c r="C33" s="56" t="s">
        <v>46</v>
      </c>
      <c r="D33" s="56" t="s">
        <v>480</v>
      </c>
      <c r="E33" s="57" t="s">
        <v>6</v>
      </c>
      <c r="F33" s="117" t="s">
        <v>380</v>
      </c>
      <c r="G33" s="58">
        <v>141.85</v>
      </c>
      <c r="H33" s="58">
        <v>0</v>
      </c>
      <c r="I33" s="58">
        <v>0</v>
      </c>
      <c r="J33" s="58">
        <f t="shared" si="1"/>
        <v>141.85</v>
      </c>
      <c r="K33" s="58">
        <f t="shared" si="7"/>
        <v>23235053.235053238</v>
      </c>
      <c r="L33" s="58">
        <v>0</v>
      </c>
      <c r="M33" s="58">
        <v>0</v>
      </c>
      <c r="N33" s="58">
        <v>141.85</v>
      </c>
      <c r="O33" s="58">
        <v>0.77</v>
      </c>
      <c r="P33" s="58">
        <v>0</v>
      </c>
      <c r="Q33" s="118"/>
    </row>
    <row r="34" spans="1:17" s="66" customFormat="1" ht="24.95" customHeight="1">
      <c r="A34" s="55">
        <v>29</v>
      </c>
      <c r="B34" s="56" t="s">
        <v>82</v>
      </c>
      <c r="C34" s="56" t="s">
        <v>83</v>
      </c>
      <c r="D34" s="56" t="s">
        <v>480</v>
      </c>
      <c r="E34" s="57" t="s">
        <v>6</v>
      </c>
      <c r="F34" s="117" t="s">
        <v>363</v>
      </c>
      <c r="G34" s="58">
        <v>2285.21</v>
      </c>
      <c r="H34" s="58">
        <v>0</v>
      </c>
      <c r="I34" s="58">
        <v>0</v>
      </c>
      <c r="J34" s="118">
        <f t="shared" si="1"/>
        <v>2285.21</v>
      </c>
      <c r="K34" s="58">
        <f t="shared" si="7"/>
        <v>374317772.31777233</v>
      </c>
      <c r="L34" s="58">
        <v>0</v>
      </c>
      <c r="M34" s="58">
        <v>2.25</v>
      </c>
      <c r="N34" s="58">
        <v>2287.4499999999998</v>
      </c>
      <c r="O34" s="58">
        <v>84.38</v>
      </c>
      <c r="P34" s="58">
        <v>0</v>
      </c>
      <c r="Q34" s="58"/>
    </row>
    <row r="35" spans="1:17" s="66" customFormat="1" ht="14.25" customHeight="1">
      <c r="A35" s="55">
        <v>30</v>
      </c>
      <c r="B35" s="56" t="s">
        <v>84</v>
      </c>
      <c r="C35" s="56" t="s">
        <v>49</v>
      </c>
      <c r="D35" s="56" t="s">
        <v>480</v>
      </c>
      <c r="E35" s="57" t="s">
        <v>6</v>
      </c>
      <c r="F35" s="117" t="s">
        <v>380</v>
      </c>
      <c r="G35" s="118">
        <v>0</v>
      </c>
      <c r="H35" s="118">
        <v>0</v>
      </c>
      <c r="I35" s="118">
        <v>0</v>
      </c>
      <c r="J35" s="58">
        <f t="shared" ref="J35" si="8">G35+H35+I35</f>
        <v>0</v>
      </c>
      <c r="K35" s="58">
        <f t="shared" si="2"/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256"/>
    </row>
    <row r="36" spans="1:17" s="66" customFormat="1" ht="14.25" customHeight="1">
      <c r="A36" s="55">
        <v>31</v>
      </c>
      <c r="B36" s="56" t="s">
        <v>86</v>
      </c>
      <c r="C36" s="56" t="s">
        <v>87</v>
      </c>
      <c r="D36" s="56" t="s">
        <v>480</v>
      </c>
      <c r="E36" s="57" t="s">
        <v>6</v>
      </c>
      <c r="F36" s="117" t="s">
        <v>379</v>
      </c>
      <c r="G36" s="58">
        <v>2913.79</v>
      </c>
      <c r="H36" s="58">
        <v>0</v>
      </c>
      <c r="I36" s="58">
        <v>0</v>
      </c>
      <c r="J36" s="118">
        <f t="shared" si="1"/>
        <v>2913.79</v>
      </c>
      <c r="K36" s="58">
        <f>(J36*10000000)/61.05</f>
        <v>477279279.27927929</v>
      </c>
      <c r="L36" s="58">
        <v>10.7</v>
      </c>
      <c r="M36" s="58">
        <v>27.08</v>
      </c>
      <c r="N36" s="58">
        <v>2951.57</v>
      </c>
      <c r="O36" s="58">
        <v>22.13</v>
      </c>
      <c r="P36" s="58">
        <v>0</v>
      </c>
      <c r="Q36" s="253"/>
    </row>
    <row r="37" spans="1:17" s="66" customFormat="1" ht="24.95" customHeight="1">
      <c r="A37" s="249">
        <v>32</v>
      </c>
      <c r="B37" s="250" t="s">
        <v>88</v>
      </c>
      <c r="C37" s="250" t="s">
        <v>89</v>
      </c>
      <c r="D37" s="56" t="s">
        <v>481</v>
      </c>
      <c r="E37" s="251" t="s">
        <v>90</v>
      </c>
      <c r="F37" s="252" t="s">
        <v>381</v>
      </c>
      <c r="G37" s="253">
        <v>0</v>
      </c>
      <c r="H37" s="254">
        <v>0</v>
      </c>
      <c r="I37" s="255">
        <v>2133.38</v>
      </c>
      <c r="J37" s="253">
        <f t="shared" si="1"/>
        <v>2133.38</v>
      </c>
      <c r="K37" s="253">
        <f>(J37*10000000)/61.05</f>
        <v>349447993.44799346</v>
      </c>
      <c r="L37" s="255">
        <v>250.78</v>
      </c>
      <c r="M37" s="255">
        <v>74.17</v>
      </c>
      <c r="N37" s="204">
        <f>J37+L37+M37</f>
        <v>2458.3300000000004</v>
      </c>
      <c r="O37" s="190">
        <v>5.51</v>
      </c>
      <c r="P37" s="190">
        <v>654.46</v>
      </c>
    </row>
    <row r="38" spans="1:17" s="71" customFormat="1" ht="24.95" customHeight="1">
      <c r="A38" s="55">
        <v>33</v>
      </c>
      <c r="B38" s="56" t="s">
        <v>92</v>
      </c>
      <c r="C38" s="56" t="s">
        <v>93</v>
      </c>
      <c r="D38" s="56" t="s">
        <v>481</v>
      </c>
      <c r="E38" s="186" t="s">
        <v>94</v>
      </c>
      <c r="F38" s="181" t="s">
        <v>382</v>
      </c>
      <c r="G38" s="204">
        <v>0</v>
      </c>
      <c r="H38" s="204">
        <v>0</v>
      </c>
      <c r="I38" s="204">
        <v>122.02</v>
      </c>
      <c r="J38" s="165">
        <f t="shared" si="1"/>
        <v>122.02</v>
      </c>
      <c r="K38" s="119">
        <f>(J38*10000000)/61.05</f>
        <v>19986895.98689599</v>
      </c>
      <c r="L38" s="204">
        <v>0</v>
      </c>
      <c r="M38" s="204">
        <v>0.4</v>
      </c>
      <c r="N38" s="204">
        <f>I38+M38</f>
        <v>122.42</v>
      </c>
      <c r="O38" s="205">
        <v>74.8</v>
      </c>
      <c r="P38" s="205">
        <v>101.17</v>
      </c>
    </row>
    <row r="39" spans="1:17" s="66" customFormat="1" ht="24.95" customHeight="1">
      <c r="A39" s="55">
        <v>34</v>
      </c>
      <c r="B39" s="56" t="s">
        <v>96</v>
      </c>
      <c r="C39" s="56" t="s">
        <v>97</v>
      </c>
      <c r="D39" s="56" t="s">
        <v>481</v>
      </c>
      <c r="E39" s="186" t="s">
        <v>98</v>
      </c>
      <c r="F39" s="181" t="s">
        <v>383</v>
      </c>
      <c r="G39" s="118">
        <v>0</v>
      </c>
      <c r="H39" s="118">
        <v>0</v>
      </c>
      <c r="I39" s="118">
        <v>0</v>
      </c>
      <c r="J39" s="58">
        <f t="shared" ref="J39" si="9">G39+H39+I39</f>
        <v>0</v>
      </c>
      <c r="K39" s="58">
        <f t="shared" si="2"/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</row>
    <row r="40" spans="1:17" s="71" customFormat="1" ht="15.75" customHeight="1">
      <c r="A40" s="249">
        <v>35</v>
      </c>
      <c r="B40" s="250" t="s">
        <v>100</v>
      </c>
      <c r="C40" s="250" t="s">
        <v>101</v>
      </c>
      <c r="D40" s="56" t="s">
        <v>481</v>
      </c>
      <c r="E40" s="251" t="s">
        <v>6</v>
      </c>
      <c r="F40" s="252" t="s">
        <v>384</v>
      </c>
      <c r="G40" s="253">
        <v>38.49</v>
      </c>
      <c r="H40" s="253">
        <v>0</v>
      </c>
      <c r="I40" s="253">
        <v>0</v>
      </c>
      <c r="J40" s="256">
        <f t="shared" si="1"/>
        <v>38.49</v>
      </c>
      <c r="K40" s="253">
        <f>(J40*10000000)/61.05</f>
        <v>6304668.3046683045</v>
      </c>
      <c r="L40" s="253">
        <v>0</v>
      </c>
      <c r="M40" s="253">
        <v>0</v>
      </c>
      <c r="N40" s="119">
        <v>38.49</v>
      </c>
      <c r="O40" s="119">
        <v>0.66</v>
      </c>
      <c r="P40" s="119">
        <v>0</v>
      </c>
    </row>
    <row r="41" spans="1:17" s="66" customFormat="1" ht="24.95" customHeight="1">
      <c r="A41" s="249">
        <v>36</v>
      </c>
      <c r="B41" s="250" t="s">
        <v>103</v>
      </c>
      <c r="C41" s="250" t="s">
        <v>104</v>
      </c>
      <c r="D41" s="56" t="s">
        <v>481</v>
      </c>
      <c r="E41" s="251" t="s">
        <v>90</v>
      </c>
      <c r="F41" s="252" t="s">
        <v>385</v>
      </c>
      <c r="G41" s="253">
        <v>0</v>
      </c>
      <c r="H41" s="253">
        <v>0</v>
      </c>
      <c r="I41" s="253">
        <v>264.25</v>
      </c>
      <c r="J41" s="253">
        <v>264.25</v>
      </c>
      <c r="K41" s="253">
        <f>(J41*10000000)/61.05</f>
        <v>43284193.284193285</v>
      </c>
      <c r="L41" s="253">
        <f>861.76+330.87</f>
        <v>1192.6300000000001</v>
      </c>
      <c r="M41" s="253">
        <f>148.32+13.7</f>
        <v>162.01999999999998</v>
      </c>
      <c r="N41" s="58">
        <f>J41+L41+M41</f>
        <v>1618.9</v>
      </c>
      <c r="O41" s="58">
        <f>12.96+4.47</f>
        <v>17.43</v>
      </c>
      <c r="P41" s="58">
        <f>808.17+332.83</f>
        <v>1141</v>
      </c>
    </row>
    <row r="42" spans="1:17" s="66" customFormat="1" ht="24.95" customHeight="1">
      <c r="A42" s="249">
        <v>37</v>
      </c>
      <c r="B42" s="250" t="s">
        <v>108</v>
      </c>
      <c r="C42" s="250" t="s">
        <v>109</v>
      </c>
      <c r="D42" s="56" t="s">
        <v>481</v>
      </c>
      <c r="E42" s="251" t="s">
        <v>126</v>
      </c>
      <c r="F42" s="252" t="s">
        <v>371</v>
      </c>
      <c r="G42" s="253">
        <v>0</v>
      </c>
      <c r="H42" s="253">
        <v>0</v>
      </c>
      <c r="I42" s="253">
        <v>793.5</v>
      </c>
      <c r="J42" s="256">
        <f t="shared" si="1"/>
        <v>793.5</v>
      </c>
      <c r="K42" s="253">
        <f>(J42*10000000)/61.05</f>
        <v>129975429.97542998</v>
      </c>
      <c r="L42" s="253">
        <v>140.6</v>
      </c>
      <c r="M42" s="253">
        <v>22.5</v>
      </c>
      <c r="N42" s="58">
        <f>J42+L42+M42</f>
        <v>956.6</v>
      </c>
      <c r="O42" s="58">
        <v>43.6</v>
      </c>
      <c r="P42" s="58">
        <v>718.3</v>
      </c>
    </row>
    <row r="43" spans="1:17" s="66" customFormat="1" ht="24.95" customHeight="1">
      <c r="A43" s="249">
        <v>38</v>
      </c>
      <c r="B43" s="250" t="s">
        <v>110</v>
      </c>
      <c r="C43" s="250" t="s">
        <v>101</v>
      </c>
      <c r="D43" s="56" t="s">
        <v>481</v>
      </c>
      <c r="E43" s="251" t="s">
        <v>6</v>
      </c>
      <c r="F43" s="252" t="s">
        <v>386</v>
      </c>
      <c r="G43" s="253">
        <v>123.15</v>
      </c>
      <c r="H43" s="253">
        <v>0</v>
      </c>
      <c r="I43" s="253">
        <v>0</v>
      </c>
      <c r="J43" s="253">
        <f t="shared" si="1"/>
        <v>123.15</v>
      </c>
      <c r="K43" s="253">
        <f>(J43*10000000)/61.05</f>
        <v>20171990.171990171</v>
      </c>
      <c r="L43" s="253">
        <v>0</v>
      </c>
      <c r="M43" s="253">
        <v>0</v>
      </c>
      <c r="N43" s="58">
        <v>123.15</v>
      </c>
      <c r="O43" s="58">
        <v>1.99</v>
      </c>
      <c r="P43" s="58">
        <v>0</v>
      </c>
    </row>
    <row r="44" spans="1:17" s="66" customFormat="1" ht="24.95" customHeight="1">
      <c r="A44" s="55">
        <v>39</v>
      </c>
      <c r="B44" s="56" t="s">
        <v>113</v>
      </c>
      <c r="C44" s="56" t="s">
        <v>101</v>
      </c>
      <c r="D44" s="56" t="s">
        <v>481</v>
      </c>
      <c r="E44" s="121" t="s">
        <v>112</v>
      </c>
      <c r="F44" s="181" t="s">
        <v>301</v>
      </c>
      <c r="G44" s="58">
        <v>0</v>
      </c>
      <c r="H44" s="58">
        <v>0</v>
      </c>
      <c r="I44" s="58">
        <v>0</v>
      </c>
      <c r="J44" s="118">
        <f t="shared" si="1"/>
        <v>0</v>
      </c>
      <c r="K44" s="58">
        <f t="shared" si="2"/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</row>
    <row r="45" spans="1:17" s="71" customFormat="1" ht="24.95" customHeight="1">
      <c r="A45" s="249">
        <v>40</v>
      </c>
      <c r="B45" s="250" t="s">
        <v>115</v>
      </c>
      <c r="C45" s="250" t="s">
        <v>116</v>
      </c>
      <c r="D45" s="56" t="s">
        <v>481</v>
      </c>
      <c r="E45" s="251" t="s">
        <v>90</v>
      </c>
      <c r="F45" s="257" t="s">
        <v>387</v>
      </c>
      <c r="G45" s="253">
        <v>0</v>
      </c>
      <c r="H45" s="253">
        <v>0</v>
      </c>
      <c r="I45" s="253">
        <v>189.12</v>
      </c>
      <c r="J45" s="253">
        <f t="shared" si="1"/>
        <v>189.12</v>
      </c>
      <c r="K45" s="253">
        <f>(J45*10000000)/61.05</f>
        <v>30977886.977886979</v>
      </c>
      <c r="L45" s="253">
        <v>23.465</v>
      </c>
      <c r="M45" s="253">
        <v>8.8179999999999996</v>
      </c>
      <c r="N45" s="119">
        <f>J45+L45+M45</f>
        <v>221.40300000000002</v>
      </c>
      <c r="O45" s="119">
        <v>391.99</v>
      </c>
      <c r="P45" s="119">
        <v>306.44</v>
      </c>
      <c r="Q45" s="174"/>
    </row>
    <row r="46" spans="1:17" s="66" customFormat="1" ht="24.95" customHeight="1">
      <c r="A46" s="55">
        <v>41</v>
      </c>
      <c r="B46" s="56" t="s">
        <v>118</v>
      </c>
      <c r="C46" s="56" t="s">
        <v>101</v>
      </c>
      <c r="D46" s="56" t="s">
        <v>481</v>
      </c>
      <c r="E46" s="186" t="s">
        <v>6</v>
      </c>
      <c r="F46" s="122" t="s">
        <v>361</v>
      </c>
      <c r="G46" s="118">
        <v>0</v>
      </c>
      <c r="H46" s="118">
        <v>0</v>
      </c>
      <c r="I46" s="118">
        <v>0</v>
      </c>
      <c r="J46" s="58">
        <f t="shared" ref="J46:J47" si="10">G46+H46+I46</f>
        <v>0</v>
      </c>
      <c r="K46" s="58">
        <f t="shared" si="2"/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</row>
    <row r="47" spans="1:17" s="66" customFormat="1" ht="24.95" customHeight="1">
      <c r="A47" s="55">
        <v>42</v>
      </c>
      <c r="B47" s="56" t="s">
        <v>119</v>
      </c>
      <c r="C47" s="56" t="s">
        <v>120</v>
      </c>
      <c r="D47" s="56" t="s">
        <v>481</v>
      </c>
      <c r="E47" s="186" t="s">
        <v>126</v>
      </c>
      <c r="F47" s="122" t="s">
        <v>368</v>
      </c>
      <c r="G47" s="118">
        <v>0</v>
      </c>
      <c r="H47" s="118">
        <v>0</v>
      </c>
      <c r="I47" s="118">
        <v>0</v>
      </c>
      <c r="J47" s="58">
        <f t="shared" si="10"/>
        <v>0</v>
      </c>
      <c r="K47" s="58">
        <f t="shared" si="2"/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</row>
    <row r="48" spans="1:17" s="66" customFormat="1" ht="14.25" customHeight="1">
      <c r="A48" s="55">
        <v>43</v>
      </c>
      <c r="B48" s="56" t="s">
        <v>121</v>
      </c>
      <c r="C48" s="56" t="s">
        <v>122</v>
      </c>
      <c r="D48" s="56" t="s">
        <v>481</v>
      </c>
      <c r="E48" s="121" t="s">
        <v>123</v>
      </c>
      <c r="F48" s="181" t="s">
        <v>367</v>
      </c>
      <c r="G48" s="206">
        <v>7.0000000000000007E-2</v>
      </c>
      <c r="H48" s="206">
        <v>102.97</v>
      </c>
      <c r="I48" s="206">
        <v>363.45</v>
      </c>
      <c r="J48" s="118">
        <v>466.58</v>
      </c>
      <c r="K48" s="58">
        <f t="shared" si="2"/>
        <v>764258.8042588043</v>
      </c>
      <c r="L48" s="206">
        <v>32.4</v>
      </c>
      <c r="M48" s="206">
        <v>89.35</v>
      </c>
      <c r="N48" s="206">
        <v>345.47</v>
      </c>
      <c r="O48" s="206">
        <v>34.89</v>
      </c>
      <c r="P48" s="206">
        <v>141.86000000000001</v>
      </c>
    </row>
    <row r="49" spans="1:16" s="66" customFormat="1" ht="24.95" customHeight="1">
      <c r="A49" s="55">
        <v>44</v>
      </c>
      <c r="B49" s="56" t="s">
        <v>124</v>
      </c>
      <c r="C49" s="56" t="s">
        <v>125</v>
      </c>
      <c r="D49" s="56" t="s">
        <v>481</v>
      </c>
      <c r="E49" s="186" t="s">
        <v>126</v>
      </c>
      <c r="F49" s="181" t="s">
        <v>388</v>
      </c>
      <c r="G49" s="58">
        <v>0</v>
      </c>
      <c r="H49" s="58">
        <v>0</v>
      </c>
      <c r="I49" s="58">
        <v>20.21</v>
      </c>
      <c r="J49" s="58">
        <f t="shared" si="1"/>
        <v>20.21</v>
      </c>
      <c r="K49" s="58">
        <f>(J49*10000000)/61.05</f>
        <v>3310401.3104013107</v>
      </c>
      <c r="L49" s="58">
        <v>0</v>
      </c>
      <c r="M49" s="58">
        <v>0</v>
      </c>
      <c r="N49" s="58">
        <v>20.21</v>
      </c>
      <c r="O49" s="58">
        <v>3.16</v>
      </c>
      <c r="P49" s="58">
        <v>18.363099999999999</v>
      </c>
    </row>
    <row r="50" spans="1:16" s="66" customFormat="1" ht="24.95" customHeight="1">
      <c r="A50" s="55">
        <v>45</v>
      </c>
      <c r="B50" s="56" t="s">
        <v>128</v>
      </c>
      <c r="C50" s="56" t="s">
        <v>114</v>
      </c>
      <c r="D50" s="56" t="s">
        <v>481</v>
      </c>
      <c r="E50" s="186" t="s">
        <v>129</v>
      </c>
      <c r="F50" s="181" t="s">
        <v>389</v>
      </c>
      <c r="G50" s="58">
        <v>0</v>
      </c>
      <c r="H50" s="58">
        <v>0</v>
      </c>
      <c r="I50" s="58">
        <v>281.26100000000002</v>
      </c>
      <c r="J50" s="118">
        <f t="shared" si="1"/>
        <v>281.26100000000002</v>
      </c>
      <c r="K50" s="58">
        <f t="shared" si="2"/>
        <v>460705.97870597878</v>
      </c>
      <c r="L50" s="207">
        <v>0</v>
      </c>
      <c r="M50" s="207">
        <v>1.81</v>
      </c>
      <c r="N50" s="58">
        <f>I50+M50</f>
        <v>283.07100000000003</v>
      </c>
      <c r="O50" s="207">
        <v>3.46</v>
      </c>
      <c r="P50" s="207">
        <v>463.35</v>
      </c>
    </row>
    <row r="51" spans="1:16" s="66" customFormat="1" ht="24.95" customHeight="1">
      <c r="A51" s="55">
        <v>46</v>
      </c>
      <c r="B51" s="56" t="s">
        <v>303</v>
      </c>
      <c r="C51" s="56" t="s">
        <v>131</v>
      </c>
      <c r="D51" s="56" t="s">
        <v>480</v>
      </c>
      <c r="E51" s="186" t="s">
        <v>132</v>
      </c>
      <c r="F51" s="181" t="s">
        <v>133</v>
      </c>
      <c r="G51" s="58">
        <v>0</v>
      </c>
      <c r="H51" s="58">
        <v>0</v>
      </c>
      <c r="I51" s="58">
        <v>277.04000000000002</v>
      </c>
      <c r="J51" s="58">
        <f t="shared" si="1"/>
        <v>277.04000000000002</v>
      </c>
      <c r="K51" s="58">
        <f>(J51*10000000)/61.05</f>
        <v>45379197.379197381</v>
      </c>
      <c r="L51" s="58">
        <v>0</v>
      </c>
      <c r="M51" s="58">
        <v>0.04</v>
      </c>
      <c r="N51" s="58">
        <v>277.08</v>
      </c>
      <c r="O51" s="58">
        <v>22.54</v>
      </c>
      <c r="P51" s="58">
        <v>226.9</v>
      </c>
    </row>
    <row r="52" spans="1:16" s="66" customFormat="1" ht="28.5" customHeight="1">
      <c r="A52" s="55">
        <v>47</v>
      </c>
      <c r="B52" s="56" t="s">
        <v>398</v>
      </c>
      <c r="C52" s="56" t="s">
        <v>134</v>
      </c>
      <c r="D52" s="56" t="s">
        <v>480</v>
      </c>
      <c r="E52" s="186" t="s">
        <v>90</v>
      </c>
      <c r="F52" s="181" t="s">
        <v>139</v>
      </c>
      <c r="G52" s="118">
        <v>0</v>
      </c>
      <c r="H52" s="118">
        <v>0</v>
      </c>
      <c r="I52" s="118">
        <v>0</v>
      </c>
      <c r="J52" s="58">
        <f t="shared" ref="J52" si="11">G52+H52+I52</f>
        <v>0</v>
      </c>
      <c r="K52" s="58">
        <f t="shared" si="2"/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</row>
    <row r="53" spans="1:16" s="66" customFormat="1" ht="21.75" customHeight="1">
      <c r="A53" s="55">
        <v>48</v>
      </c>
      <c r="B53" s="56" t="s">
        <v>141</v>
      </c>
      <c r="C53" s="56" t="s">
        <v>137</v>
      </c>
      <c r="D53" s="56" t="s">
        <v>481</v>
      </c>
      <c r="E53" s="186" t="s">
        <v>142</v>
      </c>
      <c r="F53" s="181" t="s">
        <v>143</v>
      </c>
      <c r="G53" s="118">
        <v>0</v>
      </c>
      <c r="H53" s="118">
        <v>0</v>
      </c>
      <c r="I53" s="118">
        <v>3.33</v>
      </c>
      <c r="J53" s="58">
        <f t="shared" si="1"/>
        <v>3.33</v>
      </c>
      <c r="K53" s="58">
        <f>(J53*10000000)/61.05</f>
        <v>545454.54545454553</v>
      </c>
      <c r="L53" s="118">
        <v>0</v>
      </c>
      <c r="M53" s="118">
        <v>0</v>
      </c>
      <c r="N53" s="118">
        <v>3.33</v>
      </c>
      <c r="O53" s="118">
        <v>0</v>
      </c>
      <c r="P53" s="118">
        <v>0</v>
      </c>
    </row>
    <row r="54" spans="1:16" s="66" customFormat="1" ht="36" customHeight="1">
      <c r="A54" s="249">
        <v>49</v>
      </c>
      <c r="B54" s="250" t="s">
        <v>144</v>
      </c>
      <c r="C54" s="249" t="s">
        <v>145</v>
      </c>
      <c r="D54" s="56" t="s">
        <v>481</v>
      </c>
      <c r="E54" s="251" t="s">
        <v>146</v>
      </c>
      <c r="F54" s="252" t="s">
        <v>390</v>
      </c>
      <c r="G54" s="253">
        <v>0</v>
      </c>
      <c r="H54" s="253">
        <v>0</v>
      </c>
      <c r="I54" s="253">
        <v>0</v>
      </c>
      <c r="J54" s="256">
        <f t="shared" si="1"/>
        <v>0</v>
      </c>
      <c r="K54" s="253">
        <f t="shared" si="2"/>
        <v>0</v>
      </c>
      <c r="L54" s="253">
        <v>0</v>
      </c>
      <c r="M54" s="253">
        <v>0</v>
      </c>
      <c r="N54" s="58">
        <v>0</v>
      </c>
      <c r="O54" s="58">
        <v>0</v>
      </c>
      <c r="P54" s="58">
        <v>0.69889999999999997</v>
      </c>
    </row>
    <row r="55" spans="1:16" s="66" customFormat="1" ht="33" customHeight="1">
      <c r="A55" s="55">
        <v>50</v>
      </c>
      <c r="B55" s="60" t="s">
        <v>310</v>
      </c>
      <c r="C55" s="60" t="s">
        <v>150</v>
      </c>
      <c r="D55" s="56" t="s">
        <v>481</v>
      </c>
      <c r="E55" s="76" t="s">
        <v>151</v>
      </c>
      <c r="F55" s="61" t="s">
        <v>394</v>
      </c>
      <c r="G55" s="58">
        <v>0</v>
      </c>
      <c r="H55" s="58">
        <v>13.26</v>
      </c>
      <c r="I55" s="58">
        <v>541.03</v>
      </c>
      <c r="J55" s="58">
        <f t="shared" si="1"/>
        <v>554.29</v>
      </c>
      <c r="K55" s="58">
        <f>(J55*10000000)/61.05</f>
        <v>90792792.792792797</v>
      </c>
      <c r="L55" s="58">
        <v>54.15</v>
      </c>
      <c r="M55" s="58">
        <v>28.66</v>
      </c>
      <c r="N55" s="58">
        <f>554.29+54.15+28.66</f>
        <v>637.09999999999991</v>
      </c>
      <c r="O55" s="58">
        <v>88.97</v>
      </c>
      <c r="P55" s="58">
        <v>144.22</v>
      </c>
    </row>
    <row r="56" spans="1:16" s="66" customFormat="1" ht="27" customHeight="1">
      <c r="A56" s="55">
        <v>51</v>
      </c>
      <c r="B56" s="60" t="s">
        <v>335</v>
      </c>
      <c r="C56" s="60" t="s">
        <v>153</v>
      </c>
      <c r="D56" s="56" t="s">
        <v>480</v>
      </c>
      <c r="E56" s="61" t="s">
        <v>154</v>
      </c>
      <c r="F56" s="61" t="s">
        <v>155</v>
      </c>
      <c r="G56" s="58">
        <v>0</v>
      </c>
      <c r="H56" s="58">
        <v>36.950000000000003</v>
      </c>
      <c r="I56" s="58">
        <v>0</v>
      </c>
      <c r="J56" s="118">
        <f t="shared" si="1"/>
        <v>36.950000000000003</v>
      </c>
      <c r="K56" s="58">
        <f>(J56*10000000)/61.05</f>
        <v>6052416.0524160527</v>
      </c>
      <c r="L56" s="58">
        <v>102.28</v>
      </c>
      <c r="M56" s="58">
        <v>0.02</v>
      </c>
      <c r="N56" s="58">
        <f>J56+L56+M56</f>
        <v>139.25000000000003</v>
      </c>
      <c r="O56" s="58">
        <v>0</v>
      </c>
      <c r="P56" s="58">
        <v>84.68</v>
      </c>
    </row>
    <row r="57" spans="1:16" s="66" customFormat="1" ht="23.25" customHeight="1">
      <c r="A57" s="55">
        <v>52</v>
      </c>
      <c r="B57" s="60" t="s">
        <v>310</v>
      </c>
      <c r="C57" s="60" t="s">
        <v>156</v>
      </c>
      <c r="D57" s="56" t="s">
        <v>480</v>
      </c>
      <c r="E57" s="76" t="s">
        <v>135</v>
      </c>
      <c r="F57" s="61" t="s">
        <v>155</v>
      </c>
      <c r="G57" s="58">
        <v>0</v>
      </c>
      <c r="H57" s="58">
        <v>0</v>
      </c>
      <c r="I57" s="58">
        <v>18.510000000000002</v>
      </c>
      <c r="J57" s="118">
        <f t="shared" ref="J57" si="12">G57+H57+I57</f>
        <v>18.510000000000002</v>
      </c>
      <c r="K57" s="58">
        <f t="shared" si="2"/>
        <v>30319.410319410326</v>
      </c>
      <c r="L57" s="58">
        <v>0</v>
      </c>
      <c r="M57" s="58">
        <v>4.7999999999999996E-3</v>
      </c>
      <c r="N57" s="58">
        <f>I57+M57</f>
        <v>18.514800000000001</v>
      </c>
      <c r="O57" s="58">
        <v>0.1</v>
      </c>
      <c r="P57" s="58">
        <v>0.04</v>
      </c>
    </row>
    <row r="58" spans="1:16" s="66" customFormat="1" ht="15.75" customHeight="1">
      <c r="A58" s="55">
        <v>53</v>
      </c>
      <c r="B58" s="56" t="s">
        <v>157</v>
      </c>
      <c r="C58" s="56" t="s">
        <v>158</v>
      </c>
      <c r="D58" s="56" t="s">
        <v>481</v>
      </c>
      <c r="E58" s="121" t="s">
        <v>123</v>
      </c>
      <c r="F58" s="181" t="s">
        <v>391</v>
      </c>
      <c r="G58" s="58">
        <v>0</v>
      </c>
      <c r="H58" s="58">
        <v>0</v>
      </c>
      <c r="I58" s="58">
        <v>6.0620000000000003</v>
      </c>
      <c r="J58" s="118">
        <f t="shared" si="1"/>
        <v>6.0620000000000003</v>
      </c>
      <c r="K58" s="58">
        <f>(J58*10000000)/61.05</f>
        <v>992956.59295659303</v>
      </c>
      <c r="L58" s="58">
        <v>0</v>
      </c>
      <c r="M58" s="58">
        <v>0</v>
      </c>
      <c r="N58" s="58">
        <v>6.0620000000000003</v>
      </c>
      <c r="O58" s="58">
        <v>0</v>
      </c>
      <c r="P58" s="58">
        <v>0.115</v>
      </c>
    </row>
    <row r="59" spans="1:16" s="66" customFormat="1" ht="24.95" customHeight="1">
      <c r="A59" s="55">
        <v>54</v>
      </c>
      <c r="B59" s="123" t="s">
        <v>160</v>
      </c>
      <c r="C59" s="123" t="s">
        <v>161</v>
      </c>
      <c r="D59" s="56" t="s">
        <v>480</v>
      </c>
      <c r="E59" s="208" t="s">
        <v>135</v>
      </c>
      <c r="F59" s="124" t="s">
        <v>162</v>
      </c>
      <c r="G59" s="58">
        <v>0</v>
      </c>
      <c r="H59" s="58">
        <v>0</v>
      </c>
      <c r="I59" s="58">
        <v>0</v>
      </c>
      <c r="J59" s="58">
        <f t="shared" si="1"/>
        <v>0</v>
      </c>
      <c r="K59" s="58">
        <f t="shared" si="2"/>
        <v>0</v>
      </c>
      <c r="L59" s="58">
        <v>0</v>
      </c>
      <c r="M59" s="58">
        <v>0</v>
      </c>
      <c r="N59" s="58">
        <v>0</v>
      </c>
      <c r="O59" s="58">
        <v>6.6360000000000001</v>
      </c>
      <c r="P59" s="58">
        <v>2</v>
      </c>
    </row>
    <row r="60" spans="1:16" s="66" customFormat="1" ht="45" customHeight="1">
      <c r="A60" s="55">
        <v>55</v>
      </c>
      <c r="B60" s="60" t="s">
        <v>163</v>
      </c>
      <c r="C60" s="60" t="s">
        <v>164</v>
      </c>
      <c r="D60" s="56" t="s">
        <v>481</v>
      </c>
      <c r="E60" s="76" t="s">
        <v>135</v>
      </c>
      <c r="F60" s="61" t="s">
        <v>165</v>
      </c>
      <c r="G60" s="58">
        <v>0</v>
      </c>
      <c r="H60" s="58">
        <v>0</v>
      </c>
      <c r="I60" s="58">
        <v>0</v>
      </c>
      <c r="J60" s="118">
        <f t="shared" si="1"/>
        <v>0</v>
      </c>
      <c r="K60" s="58">
        <f t="shared" si="2"/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</row>
    <row r="61" spans="1:16" s="66" customFormat="1" ht="21.75" customHeight="1">
      <c r="A61" s="55">
        <v>56</v>
      </c>
      <c r="B61" s="60" t="s">
        <v>298</v>
      </c>
      <c r="C61" s="125" t="s">
        <v>114</v>
      </c>
      <c r="D61" s="56" t="s">
        <v>481</v>
      </c>
      <c r="E61" s="61" t="s">
        <v>6</v>
      </c>
      <c r="F61" s="209" t="s">
        <v>270</v>
      </c>
      <c r="G61" s="58">
        <v>52.47</v>
      </c>
      <c r="H61" s="58">
        <v>0</v>
      </c>
      <c r="I61" s="58">
        <v>0</v>
      </c>
      <c r="J61" s="58">
        <f t="shared" si="1"/>
        <v>52.47</v>
      </c>
      <c r="K61" s="58">
        <f>(J61*10000000)/61.05</f>
        <v>8594594.5945945941</v>
      </c>
      <c r="L61" s="58">
        <v>0</v>
      </c>
      <c r="M61" s="58">
        <v>0</v>
      </c>
      <c r="N61" s="58">
        <v>52.47</v>
      </c>
      <c r="O61" s="58">
        <v>0.24</v>
      </c>
      <c r="P61" s="58">
        <v>0</v>
      </c>
    </row>
    <row r="62" spans="1:16" s="66" customFormat="1" ht="14.25" customHeight="1">
      <c r="A62" s="55">
        <v>57</v>
      </c>
      <c r="B62" s="60" t="s">
        <v>313</v>
      </c>
      <c r="C62" s="125" t="s">
        <v>264</v>
      </c>
      <c r="D62" s="56" t="s">
        <v>480</v>
      </c>
      <c r="E62" s="61" t="s">
        <v>6</v>
      </c>
      <c r="F62" s="60" t="s">
        <v>262</v>
      </c>
      <c r="G62" s="58">
        <v>30.96</v>
      </c>
      <c r="H62" s="58">
        <v>0</v>
      </c>
      <c r="I62" s="58">
        <v>0</v>
      </c>
      <c r="J62" s="118">
        <v>30.96</v>
      </c>
      <c r="K62" s="58">
        <f t="shared" si="2"/>
        <v>50712.530712530715</v>
      </c>
      <c r="L62" s="58">
        <v>0</v>
      </c>
      <c r="M62" s="58">
        <v>0</v>
      </c>
      <c r="N62" s="58">
        <v>30.96</v>
      </c>
      <c r="O62" s="58">
        <v>57.63</v>
      </c>
      <c r="P62" s="58">
        <v>0</v>
      </c>
    </row>
    <row r="63" spans="1:16" s="66" customFormat="1" ht="24.95" customHeight="1">
      <c r="A63" s="55">
        <v>58</v>
      </c>
      <c r="B63" s="126" t="s">
        <v>258</v>
      </c>
      <c r="C63" s="126" t="s">
        <v>259</v>
      </c>
      <c r="D63" s="56" t="s">
        <v>482</v>
      </c>
      <c r="E63" s="127" t="s">
        <v>39</v>
      </c>
      <c r="F63" s="61" t="s">
        <v>260</v>
      </c>
      <c r="G63" s="128">
        <v>0</v>
      </c>
      <c r="H63" s="128">
        <v>0</v>
      </c>
      <c r="I63" s="128">
        <v>3.19</v>
      </c>
      <c r="J63" s="58">
        <f t="shared" si="1"/>
        <v>3.19</v>
      </c>
      <c r="K63" s="58">
        <f>(J63*10000000)/61.05</f>
        <v>522522.52252252254</v>
      </c>
      <c r="L63" s="128">
        <v>15.45</v>
      </c>
      <c r="M63" s="128">
        <v>0.12</v>
      </c>
      <c r="N63" s="128">
        <f>J63+L63+M63</f>
        <v>18.760000000000002</v>
      </c>
      <c r="O63" s="128">
        <v>3.17</v>
      </c>
      <c r="P63" s="128">
        <v>1.49</v>
      </c>
    </row>
    <row r="64" spans="1:16" s="66" customFormat="1" ht="24.95" customHeight="1">
      <c r="A64" s="55">
        <v>59</v>
      </c>
      <c r="B64" s="56" t="s">
        <v>106</v>
      </c>
      <c r="C64" s="56" t="s">
        <v>323</v>
      </c>
      <c r="D64" s="56" t="s">
        <v>481</v>
      </c>
      <c r="E64" s="186" t="s">
        <v>6</v>
      </c>
      <c r="F64" s="181" t="s">
        <v>374</v>
      </c>
      <c r="G64" s="58">
        <v>23.568000000000001</v>
      </c>
      <c r="H64" s="58">
        <v>0</v>
      </c>
      <c r="I64" s="58">
        <v>0</v>
      </c>
      <c r="J64" s="118">
        <f t="shared" si="1"/>
        <v>23.568000000000001</v>
      </c>
      <c r="K64" s="58">
        <f>(J64*10000000)/61.05</f>
        <v>3860442.2604422607</v>
      </c>
      <c r="L64" s="58">
        <v>0</v>
      </c>
      <c r="M64" s="58">
        <v>6.82</v>
      </c>
      <c r="N64" s="58">
        <v>30.388000000000002</v>
      </c>
      <c r="O64" s="58">
        <v>7.0000000000000007E-2</v>
      </c>
      <c r="P64" s="58">
        <v>0</v>
      </c>
    </row>
    <row r="65" spans="1:17" s="66" customFormat="1" ht="12.75" customHeight="1">
      <c r="A65" s="55">
        <v>60</v>
      </c>
      <c r="B65" s="56" t="s">
        <v>136</v>
      </c>
      <c r="C65" s="56" t="s">
        <v>137</v>
      </c>
      <c r="D65" s="56" t="s">
        <v>481</v>
      </c>
      <c r="E65" s="121" t="s">
        <v>112</v>
      </c>
      <c r="F65" s="181" t="s">
        <v>138</v>
      </c>
      <c r="G65" s="58">
        <v>0</v>
      </c>
      <c r="H65" s="58">
        <v>0</v>
      </c>
      <c r="I65" s="58">
        <v>126.16</v>
      </c>
      <c r="J65" s="58">
        <f t="shared" si="1"/>
        <v>126.16</v>
      </c>
      <c r="K65" s="58">
        <f>(J65*10000000)/61.05</f>
        <v>20665028.665028665</v>
      </c>
      <c r="L65" s="58">
        <v>23.12</v>
      </c>
      <c r="M65" s="58">
        <v>122.88</v>
      </c>
      <c r="N65" s="58">
        <v>272.16000000000003</v>
      </c>
      <c r="O65" s="58">
        <v>42.26</v>
      </c>
      <c r="P65" s="58">
        <v>74.58</v>
      </c>
    </row>
    <row r="66" spans="1:17" s="78" customFormat="1">
      <c r="A66" s="258">
        <v>61</v>
      </c>
      <c r="B66" s="251" t="s">
        <v>294</v>
      </c>
      <c r="C66" s="259" t="s">
        <v>101</v>
      </c>
      <c r="D66" s="56" t="s">
        <v>481</v>
      </c>
      <c r="E66" s="260" t="s">
        <v>112</v>
      </c>
      <c r="F66" s="252" t="s">
        <v>295</v>
      </c>
      <c r="G66" s="261">
        <v>0</v>
      </c>
      <c r="H66" s="261">
        <v>10.068</v>
      </c>
      <c r="I66" s="261">
        <f>654.65+317.14</f>
        <v>971.79</v>
      </c>
      <c r="J66" s="256">
        <f t="shared" si="1"/>
        <v>981.85799999999995</v>
      </c>
      <c r="K66" s="253">
        <f>(J66*10000000)/61.05</f>
        <v>160828501.22850123</v>
      </c>
      <c r="L66" s="261">
        <f>3.2+2.12</f>
        <v>5.32</v>
      </c>
      <c r="M66" s="261">
        <f>94.563+43.07</f>
        <v>137.63300000000001</v>
      </c>
      <c r="N66" s="120">
        <f>I66+L66+M66</f>
        <v>1114.7429999999999</v>
      </c>
      <c r="O66" s="210">
        <f>0.947+0.31</f>
        <v>1.2569999999999999</v>
      </c>
      <c r="P66" s="210">
        <f>232.95+43.64</f>
        <v>276.58999999999997</v>
      </c>
    </row>
    <row r="67" spans="1:17" s="78" customFormat="1" ht="15" customHeight="1">
      <c r="A67" s="249">
        <v>62</v>
      </c>
      <c r="B67" s="250" t="s">
        <v>140</v>
      </c>
      <c r="C67" s="250" t="s">
        <v>299</v>
      </c>
      <c r="D67" s="56" t="s">
        <v>481</v>
      </c>
      <c r="E67" s="251" t="s">
        <v>90</v>
      </c>
      <c r="F67" s="252" t="s">
        <v>139</v>
      </c>
      <c r="G67" s="253">
        <v>0</v>
      </c>
      <c r="H67" s="253">
        <v>0</v>
      </c>
      <c r="I67" s="253">
        <v>0</v>
      </c>
      <c r="J67" s="253">
        <f t="shared" si="1"/>
        <v>0</v>
      </c>
      <c r="K67" s="253">
        <f>(J67*1000000)/61.05</f>
        <v>0</v>
      </c>
      <c r="L67" s="253">
        <v>1.2</v>
      </c>
      <c r="M67" s="253">
        <v>10.63</v>
      </c>
      <c r="N67" s="58">
        <f>SUM(L67:M67)</f>
        <v>11.83</v>
      </c>
      <c r="O67" s="58">
        <v>40.21</v>
      </c>
      <c r="P67" s="58">
        <v>43.05</v>
      </c>
    </row>
    <row r="68" spans="1:17">
      <c r="A68" s="393" t="s">
        <v>166</v>
      </c>
      <c r="B68" s="394"/>
      <c r="C68" s="394"/>
      <c r="D68" s="394"/>
      <c r="E68" s="394"/>
      <c r="F68" s="395"/>
      <c r="G68" s="129">
        <f t="shared" ref="G68:M68" si="13">SUM(G6:G67)</f>
        <v>29284.178</v>
      </c>
      <c r="H68" s="129">
        <f t="shared" si="13"/>
        <v>163.24800000000002</v>
      </c>
      <c r="I68" s="129">
        <f t="shared" si="13"/>
        <v>13843.263000000003</v>
      </c>
      <c r="J68" s="129">
        <f t="shared" si="13"/>
        <v>43290.779000000002</v>
      </c>
      <c r="K68" s="129">
        <f t="shared" si="13"/>
        <v>6959488961.5069618</v>
      </c>
      <c r="L68" s="129">
        <f t="shared" si="13"/>
        <v>1852.095</v>
      </c>
      <c r="M68" s="129">
        <f t="shared" si="13"/>
        <v>1262.1598000000001</v>
      </c>
      <c r="N68" s="129"/>
      <c r="O68" s="129"/>
      <c r="P68" s="129"/>
      <c r="Q68" s="187"/>
    </row>
    <row r="69" spans="1:17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7">
      <c r="J70" s="59">
        <f>SUBTOTAL(9,J40:J69)</f>
        <v>47581.728000000003</v>
      </c>
    </row>
  </sheetData>
  <autoFilter ref="B1:B70">
    <filterColumn colId="0"/>
  </autoFilter>
  <mergeCells count="6">
    <mergeCell ref="A68:F68"/>
    <mergeCell ref="A1:O1"/>
    <mergeCell ref="G3:P3"/>
    <mergeCell ref="G4:J4"/>
    <mergeCell ref="O4:P4"/>
    <mergeCell ref="N2:P2"/>
  </mergeCells>
  <phoneticPr fontId="31" type="noConversion"/>
  <pageMargins left="0.25" right="0.25" top="0.25" bottom="0.25" header="0.25" footer="0.25"/>
  <pageSetup paperSize="9" scale="80" orientation="landscape" r:id="rId1"/>
  <rowBreaks count="2" manualBreakCount="2">
    <brk id="30" max="14" man="1"/>
    <brk id="57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9" zoomScale="90" zoomScaleSheetLayoutView="90" workbookViewId="0">
      <selection activeCell="A5" sqref="A5:H22"/>
    </sheetView>
  </sheetViews>
  <sheetFormatPr defaultRowHeight="27.75" customHeight="1"/>
  <cols>
    <col min="1" max="1" width="13" style="74" customWidth="1"/>
    <col min="2" max="2" width="30.5703125" style="74" customWidth="1"/>
    <col min="3" max="3" width="20.42578125" style="74" customWidth="1"/>
    <col min="4" max="4" width="15.42578125" style="74" customWidth="1"/>
    <col min="5" max="5" width="12.42578125" style="74" customWidth="1"/>
    <col min="6" max="6" width="16.28515625" style="74" customWidth="1"/>
    <col min="7" max="7" width="13.42578125" style="74" customWidth="1"/>
    <col min="8" max="8" width="14.140625" style="73" customWidth="1"/>
    <col min="9" max="9" width="9.140625" style="74"/>
  </cols>
  <sheetData>
    <row r="1" spans="1:8" ht="27.75" customHeight="1">
      <c r="A1" s="439" t="s">
        <v>358</v>
      </c>
      <c r="B1" s="439"/>
      <c r="C1" s="439"/>
      <c r="D1" s="439"/>
      <c r="E1" s="439"/>
      <c r="F1" s="439"/>
      <c r="G1" s="85"/>
      <c r="H1" s="86"/>
    </row>
    <row r="2" spans="1:8" ht="81.75" customHeight="1">
      <c r="A2" s="435" t="s">
        <v>412</v>
      </c>
      <c r="B2" s="436"/>
      <c r="C2" s="436"/>
      <c r="D2" s="436"/>
      <c r="E2" s="436"/>
      <c r="F2" s="437"/>
      <c r="G2" s="87"/>
      <c r="H2" s="88"/>
    </row>
    <row r="3" spans="1:8" ht="46.5" customHeight="1">
      <c r="A3" s="89"/>
      <c r="B3" s="90"/>
      <c r="C3" s="440" t="s">
        <v>175</v>
      </c>
      <c r="D3" s="441"/>
      <c r="E3" s="90"/>
      <c r="F3" s="440" t="s">
        <v>359</v>
      </c>
      <c r="G3" s="442"/>
      <c r="H3" s="441"/>
    </row>
    <row r="4" spans="1:8" ht="27.75" customHeight="1">
      <c r="A4" s="438" t="s">
        <v>337</v>
      </c>
      <c r="B4" s="438"/>
      <c r="C4" s="438"/>
      <c r="D4" s="438"/>
      <c r="E4" s="438"/>
      <c r="F4" s="438"/>
      <c r="G4" s="91"/>
      <c r="H4" s="91"/>
    </row>
    <row r="5" spans="1:8" ht="27" customHeight="1">
      <c r="A5" s="92" t="s">
        <v>338</v>
      </c>
      <c r="B5" s="93" t="s">
        <v>339</v>
      </c>
      <c r="C5" s="102" t="s">
        <v>402</v>
      </c>
      <c r="D5" s="103" t="s">
        <v>240</v>
      </c>
      <c r="E5" s="103" t="s">
        <v>403</v>
      </c>
      <c r="F5" s="104" t="s">
        <v>404</v>
      </c>
      <c r="G5" s="93" t="s">
        <v>240</v>
      </c>
      <c r="H5" s="94" t="s">
        <v>9</v>
      </c>
    </row>
    <row r="6" spans="1:8" ht="27.75" customHeight="1">
      <c r="A6" s="95">
        <v>1</v>
      </c>
      <c r="B6" s="96" t="s">
        <v>135</v>
      </c>
      <c r="C6" s="105">
        <f>'Pvt.Sez Employment'!M8+'Pvt.Sez Employment'!M24+'Pvt.Sez Employment'!M59+'Pvt.Sez Employment'!M61+'Pvt.Sez Employment'!M62</f>
        <v>204</v>
      </c>
      <c r="D6" s="105">
        <v>0</v>
      </c>
      <c r="E6" s="105">
        <f t="shared" ref="E6:E22" si="0">SUM(C6:D6)</f>
        <v>204</v>
      </c>
      <c r="F6" s="106">
        <f>'Pvt.Sez Investment'!P9+'Pvt.Sez Investment'!P60+'Pvt.Sez Investment'!P62+'Pvt.Sez Investment'!P63</f>
        <v>284.75</v>
      </c>
      <c r="G6" s="97">
        <v>145.38999999999999</v>
      </c>
      <c r="H6" s="98">
        <f t="shared" ref="H6:H22" si="1">SUM(F6:G6)</f>
        <v>430.14</v>
      </c>
    </row>
    <row r="7" spans="1:8" ht="27.75" customHeight="1">
      <c r="A7" s="95">
        <v>2</v>
      </c>
      <c r="B7" s="96" t="s">
        <v>343</v>
      </c>
      <c r="C7" s="105">
        <f>'Pvt.Sez Employment'!M9+'Pvt.Sez Employment'!M11+'Pvt.Sez Employment'!M12+'Pvt.Sez Employment'!M13+'Pvt.Sez Employment'!M14+'Pvt.Sez Employment'!M18+'Pvt.Sez Employment'!M19+'Pvt.Sez Employment'!M20+'Pvt.Sez Employment'!M21+'Pvt.Sez Employment'!M22+'Pvt.Sez Employment'!M23+'Pvt.Sez Employment'!M25+'Pvt.Sez Employment'!M26+'Pvt.Sez Employment'!M27+'Pvt.Sez Employment'!M28+'Pvt.Sez Employment'!M29+'Pvt.Sez Employment'!M30+'Pvt.Sez Employment'!M31+'Pvt.Sez Employment'!M32+'Pvt.Sez Employment'!M33+'Pvt.Sez Employment'!M34+'Pvt.Sez Employment'!M35+'Pvt.Sez Employment'!M36+'Pvt.Sez Employment'!M37+'Pvt.Sez Employment'!M38+'Pvt.Sez Employment'!M42+'Pvt.Sez Employment'!M45+'Pvt.Sez Employment'!M48+'Pvt.Sez Employment'!M63+'Pvt.Sez Employment'!M64+'Pvt.Sez Employment'!M66</f>
        <v>156753</v>
      </c>
      <c r="D7" s="105">
        <v>955</v>
      </c>
      <c r="E7" s="105">
        <f t="shared" si="0"/>
        <v>157708</v>
      </c>
      <c r="F7" s="106">
        <f>'Pvt.Sez Investment'!P10+'Pvt.Sez Investment'!P12+'Pvt.Sez Investment'!P13+'Pvt.Sez Investment'!P14+'Pvt.Sez Investment'!P15+'Pvt.Sez Investment'!P19+'Pvt.Sez Investment'!P20+'Pvt.Sez Investment'!P21+'Pvt.Sez Investment'!P22+'Pvt.Sez Investment'!P23+'Pvt.Sez Investment'!P24+'Pvt.Sez Investment'!P25+'Pvt.Sez Investment'!P26+'Pvt.Sez Investment'!P27+'Pvt.Sez Investment'!P28+'Pvt.Sez Investment'!P29+'Pvt.Sez Investment'!P30+'Pvt.Sez Investment'!P31+'Pvt.Sez Investment'!P32+'Pvt.Sez Investment'!P33+'Pvt.Sez Investment'!P34+'Pvt.Sez Investment'!P35+'Pvt.Sez Investment'!P36+'Pvt.Sez Investment'!P37+'Pvt.Sez Investment'!P38+'Pvt.Sez Investment'!P39+'Pvt.Sez Investment'!P43+'Pvt.Sez Investment'!P46+'Pvt.Sez Investment'!P49+'Pvt.Sez Investment'!P64+'Pvt.Sez Investment'!P65+'Pvt.Sez Investment'!P67</f>
        <v>12126.702900000002</v>
      </c>
      <c r="G7" s="97"/>
      <c r="H7" s="98">
        <v>12126.7</v>
      </c>
    </row>
    <row r="8" spans="1:8" ht="27.75" customHeight="1">
      <c r="A8" s="95">
        <v>3</v>
      </c>
      <c r="B8" s="96" t="s">
        <v>344</v>
      </c>
      <c r="C8" s="105">
        <f>'Pvt.Sez Employment'!M16</f>
        <v>0</v>
      </c>
      <c r="D8" s="105">
        <v>0</v>
      </c>
      <c r="E8" s="105">
        <f t="shared" si="0"/>
        <v>0</v>
      </c>
      <c r="F8" s="106">
        <f>'Pvt.Sez Investment'!P17</f>
        <v>98.004099999999994</v>
      </c>
      <c r="G8" s="97">
        <v>0</v>
      </c>
      <c r="H8" s="98">
        <f t="shared" si="1"/>
        <v>98.004099999999994</v>
      </c>
    </row>
    <row r="9" spans="1:8" ht="27.75" customHeight="1">
      <c r="A9" s="95">
        <v>4</v>
      </c>
      <c r="B9" s="96" t="s">
        <v>345</v>
      </c>
      <c r="C9" s="105">
        <v>0</v>
      </c>
      <c r="D9" s="105">
        <v>201</v>
      </c>
      <c r="E9" s="105">
        <f t="shared" si="0"/>
        <v>201</v>
      </c>
      <c r="F9" s="106">
        <v>0</v>
      </c>
      <c r="G9" s="97">
        <v>108.98</v>
      </c>
      <c r="H9" s="98">
        <f t="shared" si="1"/>
        <v>108.98</v>
      </c>
    </row>
    <row r="10" spans="1:8" ht="27.75" customHeight="1">
      <c r="A10" s="95">
        <v>5</v>
      </c>
      <c r="B10" s="96" t="s">
        <v>346</v>
      </c>
      <c r="C10" s="105">
        <f>'Pvt.Sez Employment'!M53</f>
        <v>880</v>
      </c>
      <c r="D10" s="105">
        <v>663</v>
      </c>
      <c r="E10" s="105">
        <f t="shared" si="0"/>
        <v>1543</v>
      </c>
      <c r="F10" s="106">
        <v>29.38</v>
      </c>
      <c r="G10" s="97">
        <v>136.28</v>
      </c>
      <c r="H10" s="98">
        <f t="shared" si="1"/>
        <v>165.66</v>
      </c>
    </row>
    <row r="11" spans="1:8" ht="27.75" customHeight="1">
      <c r="A11" s="95">
        <v>6</v>
      </c>
      <c r="B11" s="96" t="s">
        <v>347</v>
      </c>
      <c r="C11" s="105">
        <f>'Pvt.Sez Employment'!M15</f>
        <v>629</v>
      </c>
      <c r="D11" s="105">
        <v>947</v>
      </c>
      <c r="E11" s="105">
        <f t="shared" si="0"/>
        <v>1576</v>
      </c>
      <c r="F11" s="106">
        <f>'Pvt.Sez Investment'!P16</f>
        <v>107.455</v>
      </c>
      <c r="G11" s="97">
        <v>130.9</v>
      </c>
      <c r="H11" s="98">
        <f t="shared" si="1"/>
        <v>238.35500000000002</v>
      </c>
    </row>
    <row r="12" spans="1:8" ht="30" customHeight="1">
      <c r="A12" s="95">
        <v>7</v>
      </c>
      <c r="B12" s="96" t="s">
        <v>348</v>
      </c>
      <c r="C12" s="105">
        <f>'Pvt.Sez Employment'!M10+'Pvt.Sez Employment'!M39+'Pvt.Sez Employment'!M43+'Pvt.Sez Employment'!M47+'Pvt.Sez Employment'!M54+'Pvt.Sez Employment'!M69</f>
        <v>8477</v>
      </c>
      <c r="D12" s="105">
        <v>987</v>
      </c>
      <c r="E12" s="105">
        <f t="shared" si="0"/>
        <v>9464</v>
      </c>
      <c r="F12" s="106">
        <f>'Pvt.Sez Investment'!P11+'Pvt.Sez Investment'!P40+'Pvt.Sez Investment'!P44+'Pvt.Sez Investment'!P48+'Pvt.Sez Investment'!P55+'Pvt.Sez Investment'!P70</f>
        <v>6135.8427599999995</v>
      </c>
      <c r="G12" s="97">
        <v>155.54</v>
      </c>
      <c r="H12" s="98">
        <f t="shared" si="1"/>
        <v>6291.3827599999995</v>
      </c>
    </row>
    <row r="13" spans="1:8" ht="27.75" customHeight="1">
      <c r="A13" s="95">
        <v>8</v>
      </c>
      <c r="B13" s="96" t="s">
        <v>349</v>
      </c>
      <c r="C13" s="105">
        <v>0</v>
      </c>
      <c r="D13" s="105">
        <v>175</v>
      </c>
      <c r="E13" s="105">
        <f t="shared" si="0"/>
        <v>175</v>
      </c>
      <c r="F13" s="106">
        <v>0</v>
      </c>
      <c r="G13" s="97">
        <v>0.1</v>
      </c>
      <c r="H13" s="98">
        <f t="shared" si="1"/>
        <v>0.1</v>
      </c>
    </row>
    <row r="14" spans="1:8" ht="27.75" customHeight="1">
      <c r="A14" s="95">
        <v>9</v>
      </c>
      <c r="B14" s="96" t="s">
        <v>350</v>
      </c>
      <c r="C14" s="105">
        <v>0</v>
      </c>
      <c r="D14" s="105">
        <v>232</v>
      </c>
      <c r="E14" s="105">
        <f t="shared" si="0"/>
        <v>232</v>
      </c>
      <c r="F14" s="106">
        <v>0</v>
      </c>
      <c r="G14" s="97">
        <v>0</v>
      </c>
      <c r="H14" s="98">
        <f t="shared" si="1"/>
        <v>0</v>
      </c>
    </row>
    <row r="15" spans="1:8" ht="27.75" customHeight="1">
      <c r="A15" s="95">
        <v>10</v>
      </c>
      <c r="B15" s="96" t="s">
        <v>351</v>
      </c>
      <c r="C15" s="105">
        <f>'Pvt.Sez Employment'!M40+'Pvt.Sez Employment'!M55</f>
        <v>3345</v>
      </c>
      <c r="D15" s="105">
        <v>0</v>
      </c>
      <c r="E15" s="105">
        <f t="shared" si="0"/>
        <v>3345</v>
      </c>
      <c r="F15" s="106">
        <f>'Pvt.Sez Investment'!P41+'Pvt.Sez Investment'!P56</f>
        <v>44.81</v>
      </c>
      <c r="G15" s="97">
        <v>0</v>
      </c>
      <c r="H15" s="98">
        <f t="shared" si="1"/>
        <v>44.81</v>
      </c>
    </row>
    <row r="16" spans="1:8" ht="27.75" customHeight="1">
      <c r="A16" s="95">
        <v>11</v>
      </c>
      <c r="B16" s="96" t="s">
        <v>352</v>
      </c>
      <c r="C16" s="105">
        <f>'Pvt.Sez Employment'!M52</f>
        <v>57</v>
      </c>
      <c r="D16" s="105">
        <v>0</v>
      </c>
      <c r="E16" s="105">
        <f t="shared" si="0"/>
        <v>57</v>
      </c>
      <c r="F16" s="109">
        <f>'Pvt.Sez Investment'!P53</f>
        <v>434.52</v>
      </c>
      <c r="G16" s="98">
        <v>0</v>
      </c>
      <c r="H16" s="98">
        <f t="shared" si="1"/>
        <v>434.52</v>
      </c>
    </row>
    <row r="17" spans="1:8" ht="27.75" customHeight="1">
      <c r="A17" s="95">
        <v>12</v>
      </c>
      <c r="B17" s="96" t="s">
        <v>353</v>
      </c>
      <c r="C17" s="105">
        <f>'Pvt.Sez Employment'!M65</f>
        <v>119</v>
      </c>
      <c r="D17" s="105">
        <v>80</v>
      </c>
      <c r="E17" s="105">
        <f t="shared" si="0"/>
        <v>199</v>
      </c>
      <c r="F17" s="109">
        <f>'Pvt.Sez Investment'!P66</f>
        <v>864.19999999999993</v>
      </c>
      <c r="G17" s="98">
        <v>0</v>
      </c>
      <c r="H17" s="98">
        <f t="shared" si="1"/>
        <v>864.19999999999993</v>
      </c>
    </row>
    <row r="18" spans="1:8" ht="27.75" customHeight="1">
      <c r="A18" s="95">
        <v>13</v>
      </c>
      <c r="B18" s="96" t="s">
        <v>354</v>
      </c>
      <c r="C18" s="105">
        <v>0</v>
      </c>
      <c r="D18" s="105">
        <v>89</v>
      </c>
      <c r="E18" s="105">
        <f t="shared" si="0"/>
        <v>89</v>
      </c>
      <c r="F18" s="109">
        <v>0</v>
      </c>
      <c r="G18" s="98">
        <v>10.58</v>
      </c>
      <c r="H18" s="98">
        <f t="shared" si="1"/>
        <v>10.58</v>
      </c>
    </row>
    <row r="19" spans="1:8" ht="27.75" customHeight="1">
      <c r="A19" s="95">
        <v>14</v>
      </c>
      <c r="B19" s="96" t="s">
        <v>355</v>
      </c>
      <c r="C19" s="105">
        <f>'Pvt.Sez Employment'!M44+'Pvt.Sez Employment'!M49+'Pvt.Sez Employment'!M51</f>
        <v>16574</v>
      </c>
      <c r="D19" s="105">
        <v>46</v>
      </c>
      <c r="E19" s="105">
        <f t="shared" si="0"/>
        <v>16620</v>
      </c>
      <c r="F19" s="109">
        <f>'Pvt.Sez Investment'!P45+'Pvt.Sez Investment'!P50+'Pvt.Sez Investment'!P52</f>
        <v>814.59</v>
      </c>
      <c r="G19" s="98">
        <v>1.47</v>
      </c>
      <c r="H19" s="98">
        <f t="shared" si="1"/>
        <v>816.06000000000006</v>
      </c>
    </row>
    <row r="20" spans="1:8" ht="27.75" customHeight="1">
      <c r="A20" s="95">
        <v>15</v>
      </c>
      <c r="B20" s="96" t="s">
        <v>356</v>
      </c>
      <c r="C20" s="105">
        <v>0</v>
      </c>
      <c r="D20" s="105">
        <v>0</v>
      </c>
      <c r="E20" s="105">
        <f t="shared" si="0"/>
        <v>0</v>
      </c>
      <c r="F20" s="109">
        <v>0</v>
      </c>
      <c r="G20" s="98">
        <v>0</v>
      </c>
      <c r="H20" s="98">
        <f t="shared" si="1"/>
        <v>0</v>
      </c>
    </row>
    <row r="21" spans="1:8" ht="27.75" customHeight="1">
      <c r="A21" s="95">
        <v>16</v>
      </c>
      <c r="B21" s="96" t="s">
        <v>357</v>
      </c>
      <c r="C21" s="105">
        <f>'Pvt.Sez Employment'!M17+'Pvt.Sez Employment'!M41+'Pvt.Sez Employment'!M46+'Pvt.Sez Employment'!M50+'Pvt.Sez Employment'!M56+'Pvt.Sez Employment'!M57+'Pvt.Sez Employment'!M58+'Pvt.Sez Employment'!M60+'Pvt.Sez Employment'!M67+'Pvt.Sez Employment'!M68</f>
        <v>8866</v>
      </c>
      <c r="D21" s="105">
        <v>272</v>
      </c>
      <c r="E21" s="105">
        <f t="shared" si="0"/>
        <v>9138</v>
      </c>
      <c r="F21" s="109">
        <f>'Pvt.Sez Investment'!P18+'Pvt.Sez Investment'!P42+'Pvt.Sez Investment'!P47+'Pvt.Sez Investment'!P51+'Pvt.Sez Investment'!P57+'Pvt.Sez Investment'!P58+'Pvt.Sez Investment'!P59+'Pvt.Sez Investment'!P61+'Pvt.Sez Investment'!P68+'Pvt.Sez Investment'!P69</f>
        <v>11290.735999999999</v>
      </c>
      <c r="G21" s="98">
        <v>550.72</v>
      </c>
      <c r="H21" s="98">
        <f t="shared" si="1"/>
        <v>11841.455999999998</v>
      </c>
    </row>
    <row r="22" spans="1:8" ht="27.75" customHeight="1">
      <c r="A22" s="99"/>
      <c r="B22" s="100" t="s">
        <v>9</v>
      </c>
      <c r="C22" s="105">
        <f>SUM(C6:C21)</f>
        <v>195904</v>
      </c>
      <c r="D22" s="105">
        <f>SUM(D6:D21)</f>
        <v>4647</v>
      </c>
      <c r="E22" s="105">
        <f t="shared" si="0"/>
        <v>200551</v>
      </c>
      <c r="F22" s="109">
        <f>SUM(F6:F21)</f>
        <v>32230.990760000001</v>
      </c>
      <c r="G22" s="98">
        <f>SUM(G6:G21)</f>
        <v>1239.96</v>
      </c>
      <c r="H22" s="101">
        <f t="shared" si="1"/>
        <v>33470.95076</v>
      </c>
    </row>
    <row r="23" spans="1:8" ht="27.75" customHeight="1">
      <c r="H23" s="108"/>
    </row>
    <row r="24" spans="1:8" ht="27.75" customHeight="1">
      <c r="H24" s="108"/>
    </row>
    <row r="25" spans="1:8" ht="27.75" customHeight="1">
      <c r="H25" s="108"/>
    </row>
    <row r="26" spans="1:8" ht="27.75" customHeight="1">
      <c r="H26" s="108"/>
    </row>
    <row r="27" spans="1:8" ht="27.75" customHeight="1">
      <c r="H27" s="108"/>
    </row>
    <row r="28" spans="1:8" ht="27.75" customHeight="1">
      <c r="H28" s="108"/>
    </row>
    <row r="29" spans="1:8" ht="27.75" customHeight="1">
      <c r="H29" s="108"/>
    </row>
    <row r="30" spans="1:8" ht="27.75" customHeight="1">
      <c r="H30" s="108"/>
    </row>
    <row r="31" spans="1:8" ht="27.75" customHeight="1">
      <c r="H31" s="108"/>
    </row>
    <row r="32" spans="1:8" ht="27.75" customHeight="1">
      <c r="H32" s="108"/>
    </row>
    <row r="33" spans="8:8" ht="27.75" customHeight="1">
      <c r="H33" s="108"/>
    </row>
    <row r="34" spans="8:8" ht="27.75" customHeight="1">
      <c r="H34" s="108"/>
    </row>
  </sheetData>
  <mergeCells count="5">
    <mergeCell ref="A2:F2"/>
    <mergeCell ref="A4:F4"/>
    <mergeCell ref="A1:F1"/>
    <mergeCell ref="C3:D3"/>
    <mergeCell ref="F3:H3"/>
  </mergeCells>
  <pageMargins left="0.7" right="0.7" top="0.22" bottom="0.2" header="0.3" footer="0.2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topLeftCell="A10" zoomScale="60" workbookViewId="0">
      <selection activeCell="D53" sqref="D53"/>
    </sheetView>
  </sheetViews>
  <sheetFormatPr defaultRowHeight="15"/>
  <cols>
    <col min="23" max="23" width="12.42578125" customWidth="1"/>
  </cols>
  <sheetData>
    <row r="1" spans="1:23">
      <c r="A1" s="428" t="s">
        <v>417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</row>
    <row r="2" spans="1:23" ht="198">
      <c r="A2" s="175" t="s">
        <v>272</v>
      </c>
      <c r="B2" s="175" t="s">
        <v>273</v>
      </c>
      <c r="C2" s="175" t="s">
        <v>2</v>
      </c>
      <c r="D2" s="176" t="s">
        <v>3</v>
      </c>
      <c r="E2" s="175" t="s">
        <v>170</v>
      </c>
      <c r="F2" s="175" t="s">
        <v>274</v>
      </c>
      <c r="G2" s="175" t="s">
        <v>275</v>
      </c>
      <c r="H2" s="175" t="s">
        <v>276</v>
      </c>
      <c r="I2" s="175" t="s">
        <v>277</v>
      </c>
      <c r="J2" s="175" t="s">
        <v>278</v>
      </c>
      <c r="K2" s="175" t="s">
        <v>279</v>
      </c>
      <c r="L2" s="175" t="s">
        <v>280</v>
      </c>
      <c r="M2" s="175" t="s">
        <v>281</v>
      </c>
      <c r="N2" s="175" t="s">
        <v>282</v>
      </c>
      <c r="O2" s="175" t="s">
        <v>283</v>
      </c>
      <c r="P2" s="175" t="s">
        <v>284</v>
      </c>
      <c r="Q2" s="175" t="s">
        <v>285</v>
      </c>
      <c r="R2" s="175" t="s">
        <v>286</v>
      </c>
      <c r="S2" s="175" t="s">
        <v>287</v>
      </c>
      <c r="T2" s="175" t="s">
        <v>288</v>
      </c>
      <c r="U2" s="175" t="s">
        <v>289</v>
      </c>
      <c r="V2" s="175" t="s">
        <v>290</v>
      </c>
      <c r="W2" s="175" t="s">
        <v>291</v>
      </c>
    </row>
    <row r="3" spans="1:23">
      <c r="A3" s="75">
        <v>1</v>
      </c>
      <c r="B3" s="56" t="s">
        <v>15</v>
      </c>
      <c r="C3" s="56" t="s">
        <v>16</v>
      </c>
      <c r="D3" s="57" t="s">
        <v>149</v>
      </c>
      <c r="E3" s="117" t="s">
        <v>17</v>
      </c>
      <c r="F3" s="75">
        <f>'Pvt.Sez Exports '!J6</f>
        <v>0</v>
      </c>
      <c r="G3" s="75">
        <v>0</v>
      </c>
      <c r="H3" s="75">
        <v>0</v>
      </c>
      <c r="I3" s="75">
        <v>0</v>
      </c>
      <c r="J3" s="75">
        <v>0</v>
      </c>
      <c r="K3" s="75">
        <v>0</v>
      </c>
      <c r="L3" s="75">
        <v>0</v>
      </c>
      <c r="M3" s="75">
        <v>0</v>
      </c>
      <c r="N3" s="75">
        <v>0</v>
      </c>
      <c r="O3" s="75">
        <v>0</v>
      </c>
      <c r="P3" s="75">
        <v>0</v>
      </c>
      <c r="Q3" s="75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5">
        <v>0</v>
      </c>
    </row>
    <row r="4" spans="1:23" ht="33.75">
      <c r="A4" s="75">
        <v>2</v>
      </c>
      <c r="B4" s="56" t="s">
        <v>18</v>
      </c>
      <c r="C4" s="56" t="s">
        <v>19</v>
      </c>
      <c r="D4" s="61" t="s">
        <v>6</v>
      </c>
      <c r="E4" s="117" t="s">
        <v>17</v>
      </c>
      <c r="F4" s="75">
        <v>0</v>
      </c>
      <c r="G4" s="75">
        <f>'Pvt.Sez Exports '!J7</f>
        <v>2636.35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f t="shared" ref="W4:W38" si="0">SUM(F4:V4)</f>
        <v>2636.35</v>
      </c>
    </row>
    <row r="5" spans="1:23" ht="33.75">
      <c r="A5" s="75">
        <v>3</v>
      </c>
      <c r="B5" s="56" t="s">
        <v>312</v>
      </c>
      <c r="C5" s="56" t="s">
        <v>20</v>
      </c>
      <c r="D5" s="57" t="s">
        <v>90</v>
      </c>
      <c r="E5" s="117" t="s">
        <v>21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f>'Pvt.Sez Exports '!J8</f>
        <v>3830.29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/>
      <c r="W5" s="75">
        <f t="shared" si="0"/>
        <v>3830.29</v>
      </c>
    </row>
    <row r="6" spans="1:23" ht="22.5">
      <c r="A6" s="75">
        <v>4</v>
      </c>
      <c r="B6" s="56" t="s">
        <v>22</v>
      </c>
      <c r="C6" s="56" t="s">
        <v>23</v>
      </c>
      <c r="D6" s="61" t="s">
        <v>6</v>
      </c>
      <c r="E6" s="117" t="s">
        <v>24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f t="shared" si="0"/>
        <v>0</v>
      </c>
    </row>
    <row r="7" spans="1:23" ht="33.75">
      <c r="A7" s="75">
        <v>5</v>
      </c>
      <c r="B7" s="56" t="s">
        <v>25</v>
      </c>
      <c r="C7" s="56" t="s">
        <v>23</v>
      </c>
      <c r="D7" s="61" t="s">
        <v>6</v>
      </c>
      <c r="E7" s="117" t="s">
        <v>26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f t="shared" si="0"/>
        <v>0</v>
      </c>
    </row>
    <row r="8" spans="1:23" ht="33.75">
      <c r="A8" s="75">
        <v>6</v>
      </c>
      <c r="B8" s="56" t="s">
        <v>27</v>
      </c>
      <c r="C8" s="56" t="s">
        <v>28</v>
      </c>
      <c r="D8" s="61" t="s">
        <v>6</v>
      </c>
      <c r="E8" s="117" t="s">
        <v>29</v>
      </c>
      <c r="F8" s="75">
        <v>0</v>
      </c>
      <c r="G8" s="75">
        <f>'Pvt.Sez Exports '!J11</f>
        <v>12.85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f t="shared" si="0"/>
        <v>12.85</v>
      </c>
    </row>
    <row r="9" spans="1:23" ht="45">
      <c r="A9" s="75">
        <v>7</v>
      </c>
      <c r="B9" s="56" t="s">
        <v>30</v>
      </c>
      <c r="C9" s="56" t="s">
        <v>28</v>
      </c>
      <c r="D9" s="61" t="s">
        <v>6</v>
      </c>
      <c r="E9" s="117" t="s">
        <v>31</v>
      </c>
      <c r="F9" s="75">
        <v>0</v>
      </c>
      <c r="G9" s="75">
        <f>'Pvt.Sez Exports '!J12</f>
        <v>1.05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f t="shared" si="0"/>
        <v>1.05</v>
      </c>
    </row>
    <row r="10" spans="1:23" ht="45">
      <c r="A10" s="75">
        <v>8</v>
      </c>
      <c r="B10" s="56" t="s">
        <v>32</v>
      </c>
      <c r="C10" s="56" t="s">
        <v>28</v>
      </c>
      <c r="D10" s="57" t="s">
        <v>33</v>
      </c>
      <c r="E10" s="117" t="s">
        <v>34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f>'Pvt.Sez Exports '!J13</f>
        <v>3716.85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f t="shared" si="0"/>
        <v>3716.85</v>
      </c>
    </row>
    <row r="11" spans="1:23" ht="33.75">
      <c r="A11" s="75">
        <v>9</v>
      </c>
      <c r="B11" s="56" t="s">
        <v>35</v>
      </c>
      <c r="C11" s="56" t="s">
        <v>36</v>
      </c>
      <c r="D11" s="57" t="s">
        <v>37</v>
      </c>
      <c r="E11" s="117" t="s">
        <v>17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f t="shared" si="0"/>
        <v>0</v>
      </c>
    </row>
    <row r="12" spans="1:23" ht="45">
      <c r="A12" s="75">
        <v>10</v>
      </c>
      <c r="B12" s="56" t="s">
        <v>38</v>
      </c>
      <c r="C12" s="56" t="s">
        <v>28</v>
      </c>
      <c r="D12" s="57" t="s">
        <v>39</v>
      </c>
      <c r="E12" s="117" t="s">
        <v>40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f>'Pvt.Sez Exports '!J15</f>
        <v>155.85</v>
      </c>
      <c r="S12" s="75">
        <v>0</v>
      </c>
      <c r="T12" s="75">
        <v>0</v>
      </c>
      <c r="U12" s="75">
        <v>0</v>
      </c>
      <c r="V12" s="75">
        <v>0</v>
      </c>
      <c r="W12" s="75">
        <f t="shared" si="0"/>
        <v>155.85</v>
      </c>
    </row>
    <row r="13" spans="1:23" ht="33.75">
      <c r="A13" s="75">
        <v>11</v>
      </c>
      <c r="B13" s="56" t="s">
        <v>41</v>
      </c>
      <c r="C13" s="56" t="s">
        <v>42</v>
      </c>
      <c r="D13" s="61" t="s">
        <v>6</v>
      </c>
      <c r="E13" s="117" t="s">
        <v>43</v>
      </c>
      <c r="F13" s="75">
        <v>0</v>
      </c>
      <c r="G13" s="75">
        <f>'Pvt.Sez Exports '!J16</f>
        <v>3905.17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0"/>
        <v>3905.17</v>
      </c>
    </row>
    <row r="14" spans="1:23" ht="56.25">
      <c r="A14" s="75">
        <v>12</v>
      </c>
      <c r="B14" s="56" t="s">
        <v>44</v>
      </c>
      <c r="C14" s="56" t="s">
        <v>42</v>
      </c>
      <c r="D14" s="61" t="s">
        <v>6</v>
      </c>
      <c r="E14" s="117" t="s">
        <v>45</v>
      </c>
      <c r="F14" s="75">
        <v>0</v>
      </c>
      <c r="G14" s="75">
        <f>'Pvt.Sez Exports '!J17</f>
        <v>3865.52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f t="shared" si="0"/>
        <v>3865.52</v>
      </c>
    </row>
    <row r="15" spans="1:23" ht="56.25">
      <c r="A15" s="75">
        <v>13</v>
      </c>
      <c r="B15" s="56" t="s">
        <v>48</v>
      </c>
      <c r="C15" s="56" t="s">
        <v>49</v>
      </c>
      <c r="D15" s="61" t="s">
        <v>6</v>
      </c>
      <c r="E15" s="117" t="s">
        <v>47</v>
      </c>
      <c r="F15" s="75">
        <v>0</v>
      </c>
      <c r="G15" s="75">
        <f>'Pvt.Sez Exports '!J18</f>
        <v>4.17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0"/>
        <v>4.17</v>
      </c>
    </row>
    <row r="16" spans="1:23" ht="45">
      <c r="A16" s="75">
        <v>14</v>
      </c>
      <c r="B16" s="56" t="s">
        <v>396</v>
      </c>
      <c r="C16" s="56" t="s">
        <v>42</v>
      </c>
      <c r="D16" s="61" t="s">
        <v>6</v>
      </c>
      <c r="E16" s="117" t="s">
        <v>50</v>
      </c>
      <c r="F16" s="75">
        <v>0</v>
      </c>
      <c r="G16" s="75">
        <f>'Pvt.Sez Exports '!J19</f>
        <v>2012.69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f t="shared" si="0"/>
        <v>2012.69</v>
      </c>
    </row>
    <row r="17" spans="1:23" ht="67.5">
      <c r="A17" s="75">
        <v>15</v>
      </c>
      <c r="B17" s="56" t="s">
        <v>51</v>
      </c>
      <c r="C17" s="56" t="s">
        <v>52</v>
      </c>
      <c r="D17" s="61" t="s">
        <v>6</v>
      </c>
      <c r="E17" s="117" t="s">
        <v>53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f t="shared" si="0"/>
        <v>0</v>
      </c>
    </row>
    <row r="18" spans="1:23" ht="56.25">
      <c r="A18" s="75">
        <v>16</v>
      </c>
      <c r="B18" s="56" t="s">
        <v>54</v>
      </c>
      <c r="C18" s="56" t="s">
        <v>55</v>
      </c>
      <c r="D18" s="61" t="s">
        <v>6</v>
      </c>
      <c r="E18" s="117" t="s">
        <v>21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0"/>
        <v>0</v>
      </c>
    </row>
    <row r="19" spans="1:23" ht="56.25">
      <c r="A19" s="75">
        <v>17</v>
      </c>
      <c r="B19" s="56" t="s">
        <v>56</v>
      </c>
      <c r="C19" s="56" t="s">
        <v>57</v>
      </c>
      <c r="D19" s="61" t="s">
        <v>6</v>
      </c>
      <c r="E19" s="117" t="s">
        <v>21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0"/>
        <v>0</v>
      </c>
    </row>
    <row r="20" spans="1:23" ht="67.5">
      <c r="A20" s="75">
        <v>18</v>
      </c>
      <c r="B20" s="56" t="s">
        <v>58</v>
      </c>
      <c r="C20" s="56" t="s">
        <v>59</v>
      </c>
      <c r="D20" s="61" t="s">
        <v>6</v>
      </c>
      <c r="E20" s="117" t="s">
        <v>60</v>
      </c>
      <c r="F20" s="75">
        <v>0</v>
      </c>
      <c r="G20" s="75">
        <f>'Pvt.Sez Exports '!J23</f>
        <v>49.17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/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0"/>
        <v>49.17</v>
      </c>
    </row>
    <row r="21" spans="1:23" ht="45">
      <c r="A21" s="75">
        <v>19</v>
      </c>
      <c r="B21" s="56" t="s">
        <v>61</v>
      </c>
      <c r="C21" s="56" t="s">
        <v>62</v>
      </c>
      <c r="D21" s="61" t="s">
        <v>6</v>
      </c>
      <c r="E21" s="117" t="s">
        <v>63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0"/>
        <v>0</v>
      </c>
    </row>
    <row r="22" spans="1:23" ht="45">
      <c r="A22" s="75">
        <v>20</v>
      </c>
      <c r="B22" s="56" t="s">
        <v>64</v>
      </c>
      <c r="C22" s="56" t="s">
        <v>62</v>
      </c>
      <c r="D22" s="61" t="s">
        <v>6</v>
      </c>
      <c r="E22" s="117" t="s">
        <v>65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0"/>
        <v>0</v>
      </c>
    </row>
    <row r="23" spans="1:23" ht="67.5">
      <c r="A23" s="75">
        <v>21</v>
      </c>
      <c r="B23" s="56" t="s">
        <v>328</v>
      </c>
      <c r="C23" s="56" t="s">
        <v>66</v>
      </c>
      <c r="D23" s="61" t="s">
        <v>6</v>
      </c>
      <c r="E23" s="117" t="s">
        <v>67</v>
      </c>
      <c r="F23" s="75">
        <v>0</v>
      </c>
      <c r="G23" s="75">
        <f>'Pvt.Sez Exports '!J26</f>
        <v>3501.15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0"/>
        <v>3501.15</v>
      </c>
    </row>
    <row r="24" spans="1:23" ht="78.75">
      <c r="A24" s="75">
        <v>22</v>
      </c>
      <c r="B24" s="56" t="s">
        <v>329</v>
      </c>
      <c r="C24" s="56" t="s">
        <v>68</v>
      </c>
      <c r="D24" s="61" t="s">
        <v>6</v>
      </c>
      <c r="E24" s="117" t="s">
        <v>330</v>
      </c>
      <c r="F24" s="75">
        <v>0</v>
      </c>
      <c r="G24" s="75">
        <f>'Pvt.Sez Exports '!J27</f>
        <v>132.56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0"/>
        <v>132.56</v>
      </c>
    </row>
    <row r="25" spans="1:23" ht="33.75">
      <c r="A25" s="75">
        <v>23</v>
      </c>
      <c r="B25" s="56" t="s">
        <v>70</v>
      </c>
      <c r="C25" s="56" t="s">
        <v>71</v>
      </c>
      <c r="D25" s="61" t="s">
        <v>6</v>
      </c>
      <c r="E25" s="117" t="s">
        <v>31</v>
      </c>
      <c r="F25" s="75">
        <v>0</v>
      </c>
      <c r="G25" s="75">
        <f>'Pvt.Sez Exports '!J28</f>
        <v>366.38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0"/>
        <v>366.38</v>
      </c>
    </row>
    <row r="26" spans="1:23" ht="33.75">
      <c r="A26" s="75">
        <v>24</v>
      </c>
      <c r="B26" s="56" t="s">
        <v>72</v>
      </c>
      <c r="C26" s="56" t="s">
        <v>66</v>
      </c>
      <c r="D26" s="61" t="s">
        <v>6</v>
      </c>
      <c r="E26" s="117" t="s">
        <v>73</v>
      </c>
      <c r="F26" s="75">
        <v>0</v>
      </c>
      <c r="G26" s="75">
        <f>'Pvt.Sez Exports '!J29</f>
        <v>2248.21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0"/>
        <v>2248.21</v>
      </c>
    </row>
    <row r="27" spans="1:23" ht="22.5">
      <c r="A27" s="75">
        <v>25</v>
      </c>
      <c r="B27" s="56" t="s">
        <v>74</v>
      </c>
      <c r="C27" s="56" t="s">
        <v>75</v>
      </c>
      <c r="D27" s="61" t="s">
        <v>6</v>
      </c>
      <c r="E27" s="117" t="s">
        <v>29</v>
      </c>
      <c r="F27" s="75">
        <v>0</v>
      </c>
      <c r="G27" s="75">
        <f>'Pvt.Sez Exports '!J30</f>
        <v>366.21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0"/>
        <v>366.21</v>
      </c>
    </row>
    <row r="28" spans="1:23" ht="45">
      <c r="A28" s="75">
        <v>26</v>
      </c>
      <c r="B28" s="56" t="s">
        <v>76</v>
      </c>
      <c r="C28" s="56" t="s">
        <v>77</v>
      </c>
      <c r="D28" s="61" t="s">
        <v>6</v>
      </c>
      <c r="E28" s="117" t="s">
        <v>78</v>
      </c>
      <c r="F28" s="75">
        <v>0</v>
      </c>
      <c r="G28" s="75">
        <f>'Pvt.Sez Exports '!J31</f>
        <v>1317.9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0"/>
        <v>1317.9</v>
      </c>
    </row>
    <row r="29" spans="1:23" ht="33.75">
      <c r="A29" s="75">
        <v>27</v>
      </c>
      <c r="B29" s="56" t="s">
        <v>79</v>
      </c>
      <c r="C29" s="56" t="s">
        <v>46</v>
      </c>
      <c r="D29" s="61" t="s">
        <v>6</v>
      </c>
      <c r="E29" s="117" t="s">
        <v>80</v>
      </c>
      <c r="F29" s="75">
        <v>0</v>
      </c>
      <c r="G29" s="75">
        <f>'Pvt.Sez Exports '!J32</f>
        <v>3281.21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0"/>
        <v>3281.21</v>
      </c>
    </row>
    <row r="30" spans="1:23" ht="45">
      <c r="A30" s="75">
        <v>28</v>
      </c>
      <c r="B30" s="56" t="s">
        <v>81</v>
      </c>
      <c r="C30" s="56" t="s">
        <v>46</v>
      </c>
      <c r="D30" s="61" t="s">
        <v>6</v>
      </c>
      <c r="E30" s="117" t="s">
        <v>47</v>
      </c>
      <c r="F30" s="75">
        <v>0</v>
      </c>
      <c r="G30" s="75">
        <f>'Pvt.Sez Exports '!J33</f>
        <v>141.85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0"/>
        <v>141.85</v>
      </c>
    </row>
    <row r="31" spans="1:23" ht="33.75">
      <c r="A31" s="75">
        <v>29</v>
      </c>
      <c r="B31" s="56" t="s">
        <v>82</v>
      </c>
      <c r="C31" s="56" t="s">
        <v>83</v>
      </c>
      <c r="D31" s="61" t="s">
        <v>6</v>
      </c>
      <c r="E31" s="117" t="s">
        <v>29</v>
      </c>
      <c r="F31" s="75">
        <v>0</v>
      </c>
      <c r="G31" s="75">
        <f>'Pvt.Sez Exports '!J34</f>
        <v>2285.21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f t="shared" si="0"/>
        <v>2285.21</v>
      </c>
    </row>
    <row r="32" spans="1:23" ht="45">
      <c r="A32" s="75">
        <v>30</v>
      </c>
      <c r="B32" s="56" t="s">
        <v>84</v>
      </c>
      <c r="C32" s="56" t="s">
        <v>49</v>
      </c>
      <c r="D32" s="61" t="s">
        <v>6</v>
      </c>
      <c r="E32" s="117" t="s">
        <v>85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0"/>
        <v>0</v>
      </c>
    </row>
    <row r="33" spans="1:23" ht="33.75">
      <c r="A33" s="75">
        <v>31</v>
      </c>
      <c r="B33" s="56" t="s">
        <v>86</v>
      </c>
      <c r="C33" s="56" t="s">
        <v>87</v>
      </c>
      <c r="D33" s="61" t="s">
        <v>6</v>
      </c>
      <c r="E33" s="117" t="s">
        <v>80</v>
      </c>
      <c r="F33" s="75">
        <v>0</v>
      </c>
      <c r="G33" s="75">
        <f>'Pvt.Sez Exports '!J36</f>
        <v>2913.79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0"/>
        <v>2913.79</v>
      </c>
    </row>
    <row r="34" spans="1:23" ht="56.25">
      <c r="A34" s="75">
        <v>32</v>
      </c>
      <c r="B34" s="56" t="s">
        <v>306</v>
      </c>
      <c r="C34" s="56" t="s">
        <v>131</v>
      </c>
      <c r="D34" s="236" t="s">
        <v>132</v>
      </c>
      <c r="E34" s="235" t="s">
        <v>133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>'Pvt.Sez Exports '!J51</f>
        <v>277.04000000000002</v>
      </c>
      <c r="W34" s="75">
        <f t="shared" si="0"/>
        <v>277.04000000000002</v>
      </c>
    </row>
    <row r="35" spans="1:23" ht="67.5">
      <c r="A35" s="75">
        <v>33</v>
      </c>
      <c r="B35" s="60" t="s">
        <v>335</v>
      </c>
      <c r="C35" s="60" t="s">
        <v>153</v>
      </c>
      <c r="D35" s="61" t="s">
        <v>154</v>
      </c>
      <c r="E35" s="61" t="s">
        <v>155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>'Pvt.Sez Exports '!J56</f>
        <v>36.950000000000003</v>
      </c>
      <c r="W35" s="75">
        <f t="shared" si="0"/>
        <v>36.950000000000003</v>
      </c>
    </row>
    <row r="36" spans="1:23" ht="22.5">
      <c r="A36" s="75">
        <v>34</v>
      </c>
      <c r="B36" s="60" t="s">
        <v>148</v>
      </c>
      <c r="C36" s="60" t="s">
        <v>156</v>
      </c>
      <c r="D36" s="76" t="s">
        <v>149</v>
      </c>
      <c r="E36" s="61" t="s">
        <v>155</v>
      </c>
      <c r="F36" s="75">
        <f>'Pvt.Sez Exports '!J57</f>
        <v>18.510000000000002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f t="shared" si="0"/>
        <v>18.510000000000002</v>
      </c>
    </row>
    <row r="37" spans="1:23" ht="45">
      <c r="A37" s="75">
        <v>35</v>
      </c>
      <c r="B37" s="123" t="s">
        <v>160</v>
      </c>
      <c r="C37" s="123" t="s">
        <v>161</v>
      </c>
      <c r="D37" s="127" t="s">
        <v>149</v>
      </c>
      <c r="E37" s="124" t="s">
        <v>162</v>
      </c>
      <c r="F37" s="75">
        <f>'Pvt.Sez Exports '!J59</f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/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0"/>
        <v>0</v>
      </c>
    </row>
    <row r="38" spans="1:23" ht="22.5">
      <c r="A38" s="75">
        <v>36</v>
      </c>
      <c r="B38" s="60" t="s">
        <v>263</v>
      </c>
      <c r="C38" s="166" t="s">
        <v>264</v>
      </c>
      <c r="D38" s="61" t="s">
        <v>6</v>
      </c>
      <c r="E38" s="60" t="s">
        <v>262</v>
      </c>
      <c r="F38" s="75">
        <v>0</v>
      </c>
      <c r="G38" s="75">
        <f>'Pvt.Sez Exports '!J62</f>
        <v>30.96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0"/>
        <v>30.96</v>
      </c>
    </row>
    <row r="39" spans="1:23">
      <c r="A39" s="173"/>
      <c r="B39" s="429" t="s">
        <v>9</v>
      </c>
      <c r="C39" s="430"/>
      <c r="D39" s="430"/>
      <c r="E39" s="431"/>
      <c r="F39" s="84">
        <f t="shared" ref="F39:W39" si="1">SUM(F3:F38)</f>
        <v>18.510000000000002</v>
      </c>
      <c r="G39" s="84">
        <f t="shared" si="1"/>
        <v>29072.399999999998</v>
      </c>
      <c r="H39" s="84">
        <f t="shared" si="1"/>
        <v>0</v>
      </c>
      <c r="I39" s="84">
        <f t="shared" si="1"/>
        <v>0</v>
      </c>
      <c r="J39" s="84">
        <f t="shared" si="1"/>
        <v>0</v>
      </c>
      <c r="K39" s="84">
        <f t="shared" si="1"/>
        <v>3716.85</v>
      </c>
      <c r="L39" s="84">
        <f t="shared" si="1"/>
        <v>3830.29</v>
      </c>
      <c r="M39" s="84">
        <f t="shared" si="1"/>
        <v>0</v>
      </c>
      <c r="N39" s="84">
        <f t="shared" si="1"/>
        <v>0</v>
      </c>
      <c r="O39" s="84">
        <f t="shared" si="1"/>
        <v>0</v>
      </c>
      <c r="P39" s="84">
        <f t="shared" si="1"/>
        <v>0</v>
      </c>
      <c r="Q39" s="84">
        <f t="shared" si="1"/>
        <v>0</v>
      </c>
      <c r="R39" s="84">
        <f t="shared" si="1"/>
        <v>155.85</v>
      </c>
      <c r="S39" s="84">
        <f t="shared" si="1"/>
        <v>0</v>
      </c>
      <c r="T39" s="84">
        <f t="shared" si="1"/>
        <v>0</v>
      </c>
      <c r="U39" s="84">
        <f t="shared" si="1"/>
        <v>0</v>
      </c>
      <c r="V39" s="84">
        <f t="shared" si="1"/>
        <v>313.99</v>
      </c>
      <c r="W39" s="233">
        <f t="shared" si="1"/>
        <v>37107.89</v>
      </c>
    </row>
  </sheetData>
  <mergeCells count="2">
    <mergeCell ref="A1:W1"/>
    <mergeCell ref="B39:E39"/>
  </mergeCells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I19" sqref="I19"/>
    </sheetView>
  </sheetViews>
  <sheetFormatPr defaultRowHeight="15"/>
  <cols>
    <col min="2" max="2" width="16.7109375" customWidth="1"/>
    <col min="3" max="3" width="15.5703125" customWidth="1"/>
    <col min="4" max="4" width="23.85546875" customWidth="1"/>
  </cols>
  <sheetData>
    <row r="1" spans="1:4" ht="15.75">
      <c r="A1" s="62"/>
      <c r="B1" s="68"/>
      <c r="C1" s="432" t="s">
        <v>336</v>
      </c>
      <c r="D1" s="432"/>
    </row>
    <row r="2" spans="1:4" ht="20.25">
      <c r="A2" s="433" t="s">
        <v>411</v>
      </c>
      <c r="B2" s="433"/>
      <c r="C2" s="433"/>
      <c r="D2" s="433"/>
    </row>
    <row r="3" spans="1:4">
      <c r="A3" s="434" t="s">
        <v>418</v>
      </c>
      <c r="B3" s="434"/>
      <c r="C3" s="434"/>
      <c r="D3" s="434"/>
    </row>
    <row r="4" spans="1:4" ht="66">
      <c r="A4" s="69" t="s">
        <v>338</v>
      </c>
      <c r="B4" s="64" t="s">
        <v>339</v>
      </c>
      <c r="C4" s="79" t="s">
        <v>342</v>
      </c>
      <c r="D4" s="80" t="s">
        <v>9</v>
      </c>
    </row>
    <row r="5" spans="1:4">
      <c r="A5" s="70">
        <v>1</v>
      </c>
      <c r="B5" s="63" t="s">
        <v>135</v>
      </c>
      <c r="C5" s="82">
        <f>'sectorwise tel'!F39</f>
        <v>18.510000000000002</v>
      </c>
      <c r="D5" s="81">
        <f t="shared" ref="D5:D22" si="0">SUM(C5:C5)</f>
        <v>18.510000000000002</v>
      </c>
    </row>
    <row r="6" spans="1:4" ht="45">
      <c r="A6" s="70">
        <v>2</v>
      </c>
      <c r="B6" s="63" t="s">
        <v>343</v>
      </c>
      <c r="C6" s="107">
        <f>'sectorwise tel'!G39</f>
        <v>29072.399999999998</v>
      </c>
      <c r="D6" s="81">
        <f t="shared" si="0"/>
        <v>29072.399999999998</v>
      </c>
    </row>
    <row r="7" spans="1:4" ht="30">
      <c r="A7" s="70">
        <v>3</v>
      </c>
      <c r="B7" s="63" t="s">
        <v>344</v>
      </c>
      <c r="C7" s="82">
        <f>'sectorwise tel'!H39</f>
        <v>0</v>
      </c>
      <c r="D7" s="81">
        <f t="shared" si="0"/>
        <v>0</v>
      </c>
    </row>
    <row r="8" spans="1:4">
      <c r="A8" s="70">
        <v>4</v>
      </c>
      <c r="B8" s="63" t="s">
        <v>345</v>
      </c>
      <c r="C8" s="82">
        <f>'sectorwise tel'!I39</f>
        <v>0</v>
      </c>
      <c r="D8" s="81">
        <f t="shared" si="0"/>
        <v>0</v>
      </c>
    </row>
    <row r="9" spans="1:4">
      <c r="A9" s="70">
        <v>5</v>
      </c>
      <c r="B9" s="63" t="s">
        <v>346</v>
      </c>
      <c r="C9" s="82">
        <f>'sectorwise tel'!J39</f>
        <v>0</v>
      </c>
      <c r="D9" s="81">
        <f t="shared" si="0"/>
        <v>0</v>
      </c>
    </row>
    <row r="10" spans="1:4" ht="30">
      <c r="A10" s="70">
        <v>6</v>
      </c>
      <c r="B10" s="63" t="s">
        <v>347</v>
      </c>
      <c r="C10" s="82">
        <f>'sectorwise tel'!K39</f>
        <v>3716.85</v>
      </c>
      <c r="D10" s="81">
        <f t="shared" si="0"/>
        <v>3716.85</v>
      </c>
    </row>
    <row r="11" spans="1:4" ht="75">
      <c r="A11" s="70">
        <v>7</v>
      </c>
      <c r="B11" s="63" t="s">
        <v>348</v>
      </c>
      <c r="C11" s="83">
        <f>'sectorwise tel'!L39</f>
        <v>3830.29</v>
      </c>
      <c r="D11" s="81">
        <f t="shared" si="0"/>
        <v>3830.29</v>
      </c>
    </row>
    <row r="12" spans="1:4">
      <c r="A12" s="70">
        <v>8</v>
      </c>
      <c r="B12" s="63" t="s">
        <v>349</v>
      </c>
      <c r="C12" s="82">
        <f>'Sectorwise Pvt. Sez'!M65</f>
        <v>0</v>
      </c>
      <c r="D12" s="81">
        <f t="shared" si="0"/>
        <v>0</v>
      </c>
    </row>
    <row r="13" spans="1:4" ht="30">
      <c r="A13" s="70">
        <v>9</v>
      </c>
      <c r="B13" s="63" t="s">
        <v>350</v>
      </c>
      <c r="C13" s="82">
        <f>'Sectorwise Pvt. Sez'!N65</f>
        <v>0</v>
      </c>
      <c r="D13" s="81">
        <f t="shared" si="0"/>
        <v>0</v>
      </c>
    </row>
    <row r="14" spans="1:4" ht="45">
      <c r="A14" s="70">
        <v>10</v>
      </c>
      <c r="B14" s="63" t="s">
        <v>351</v>
      </c>
      <c r="C14" s="82">
        <f>'sectorwise tel'!O39</f>
        <v>0</v>
      </c>
      <c r="D14" s="81">
        <f t="shared" si="0"/>
        <v>0</v>
      </c>
    </row>
    <row r="15" spans="1:4">
      <c r="A15" s="70">
        <v>11</v>
      </c>
      <c r="B15" s="63" t="s">
        <v>284</v>
      </c>
      <c r="C15" s="82">
        <f>'sectorwise tel'!P39</f>
        <v>0</v>
      </c>
      <c r="D15" s="81">
        <f t="shared" si="0"/>
        <v>0</v>
      </c>
    </row>
    <row r="16" spans="1:4" ht="30">
      <c r="A16" s="70">
        <v>12</v>
      </c>
      <c r="B16" s="63" t="s">
        <v>352</v>
      </c>
      <c r="C16" s="82">
        <f>'sectorwise tel'!Q39</f>
        <v>0</v>
      </c>
      <c r="D16" s="81">
        <f t="shared" si="0"/>
        <v>0</v>
      </c>
    </row>
    <row r="17" spans="1:4" ht="60">
      <c r="A17" s="70">
        <v>13</v>
      </c>
      <c r="B17" s="63" t="s">
        <v>353</v>
      </c>
      <c r="C17" s="82">
        <f>'sectorwise tel'!R39</f>
        <v>155.85</v>
      </c>
      <c r="D17" s="81">
        <f t="shared" si="0"/>
        <v>155.85</v>
      </c>
    </row>
    <row r="18" spans="1:4" ht="30">
      <c r="A18" s="70">
        <v>14</v>
      </c>
      <c r="B18" s="63" t="s">
        <v>354</v>
      </c>
      <c r="C18" s="82">
        <f>'sectorwise tel'!S39</f>
        <v>0</v>
      </c>
      <c r="D18" s="81">
        <f t="shared" si="0"/>
        <v>0</v>
      </c>
    </row>
    <row r="19" spans="1:4" ht="30">
      <c r="A19" s="70">
        <v>15</v>
      </c>
      <c r="B19" s="63" t="s">
        <v>355</v>
      </c>
      <c r="C19" s="82">
        <f>'sectorwise tel'!T39</f>
        <v>0</v>
      </c>
      <c r="D19" s="81">
        <f t="shared" si="0"/>
        <v>0</v>
      </c>
    </row>
    <row r="20" spans="1:4" ht="45">
      <c r="A20" s="70">
        <v>16</v>
      </c>
      <c r="B20" s="63" t="s">
        <v>356</v>
      </c>
      <c r="C20" s="82">
        <f>'Sectorwise Pvt. Sez'!U65</f>
        <v>0</v>
      </c>
      <c r="D20" s="81">
        <f t="shared" si="0"/>
        <v>0</v>
      </c>
    </row>
    <row r="21" spans="1:4">
      <c r="A21" s="70">
        <v>17</v>
      </c>
      <c r="B21" s="63" t="s">
        <v>357</v>
      </c>
      <c r="C21" s="82">
        <f>'sectorwise tel'!V39</f>
        <v>313.99</v>
      </c>
      <c r="D21" s="81">
        <f t="shared" si="0"/>
        <v>313.99</v>
      </c>
    </row>
    <row r="22" spans="1:4">
      <c r="A22" s="70" t="s">
        <v>415</v>
      </c>
      <c r="B22" s="65" t="s">
        <v>9</v>
      </c>
      <c r="C22" s="82">
        <f>SUM(C5:C21)</f>
        <v>37107.889999999992</v>
      </c>
      <c r="D22" s="81">
        <f t="shared" si="0"/>
        <v>37107.889999999992</v>
      </c>
    </row>
  </sheetData>
  <mergeCells count="3">
    <mergeCell ref="C1:D1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topLeftCell="A20" zoomScale="80" zoomScaleSheetLayoutView="80" workbookViewId="0">
      <selection activeCell="B30" sqref="B30"/>
    </sheetView>
  </sheetViews>
  <sheetFormatPr defaultRowHeight="15"/>
  <sheetData>
    <row r="1" spans="1:23">
      <c r="A1" s="428" t="s">
        <v>417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</row>
    <row r="2" spans="1:23" ht="198">
      <c r="A2" s="175" t="s">
        <v>272</v>
      </c>
      <c r="B2" s="175" t="s">
        <v>273</v>
      </c>
      <c r="C2" s="175" t="s">
        <v>2</v>
      </c>
      <c r="D2" s="176" t="s">
        <v>3</v>
      </c>
      <c r="E2" s="175" t="s">
        <v>170</v>
      </c>
      <c r="F2" s="175" t="s">
        <v>274</v>
      </c>
      <c r="G2" s="175" t="s">
        <v>275</v>
      </c>
      <c r="H2" s="175" t="s">
        <v>276</v>
      </c>
      <c r="I2" s="175" t="s">
        <v>277</v>
      </c>
      <c r="J2" s="175" t="s">
        <v>278</v>
      </c>
      <c r="K2" s="175" t="s">
        <v>279</v>
      </c>
      <c r="L2" s="175" t="s">
        <v>280</v>
      </c>
      <c r="M2" s="175" t="s">
        <v>281</v>
      </c>
      <c r="N2" s="175" t="s">
        <v>282</v>
      </c>
      <c r="O2" s="175" t="s">
        <v>283</v>
      </c>
      <c r="P2" s="175" t="s">
        <v>284</v>
      </c>
      <c r="Q2" s="175" t="s">
        <v>285</v>
      </c>
      <c r="R2" s="175" t="s">
        <v>286</v>
      </c>
      <c r="S2" s="175" t="s">
        <v>287</v>
      </c>
      <c r="T2" s="175" t="s">
        <v>288</v>
      </c>
      <c r="U2" s="175" t="s">
        <v>289</v>
      </c>
      <c r="V2" s="175" t="s">
        <v>290</v>
      </c>
      <c r="W2" s="175" t="s">
        <v>291</v>
      </c>
    </row>
    <row r="4" spans="1:23" ht="45">
      <c r="A4" s="75">
        <v>1</v>
      </c>
      <c r="B4" s="56" t="s">
        <v>88</v>
      </c>
      <c r="C4" s="56" t="s">
        <v>89</v>
      </c>
      <c r="D4" s="236" t="s">
        <v>90</v>
      </c>
      <c r="E4" s="235" t="s">
        <v>307</v>
      </c>
      <c r="F4" s="75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5">
        <f>'Pvt.Sez Exports '!J37</f>
        <v>2133.38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f t="shared" ref="W4:W30" si="0">SUM(F4:V4)</f>
        <v>2133.38</v>
      </c>
    </row>
    <row r="5" spans="1:23" ht="67.5">
      <c r="A5" s="75">
        <v>2</v>
      </c>
      <c r="B5" s="56" t="s">
        <v>92</v>
      </c>
      <c r="C5" s="56" t="s">
        <v>93</v>
      </c>
      <c r="D5" s="236" t="s">
        <v>94</v>
      </c>
      <c r="E5" s="235" t="s">
        <v>95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f>'Pvt.Sez Exports '!J38</f>
        <v>122.02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f t="shared" si="0"/>
        <v>122.02</v>
      </c>
    </row>
    <row r="6" spans="1:23" ht="33.75">
      <c r="A6" s="75">
        <v>3</v>
      </c>
      <c r="B6" s="56" t="s">
        <v>96</v>
      </c>
      <c r="C6" s="56" t="s">
        <v>97</v>
      </c>
      <c r="D6" s="236" t="s">
        <v>98</v>
      </c>
      <c r="E6" s="235" t="s">
        <v>99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f t="shared" si="0"/>
        <v>0</v>
      </c>
    </row>
    <row r="7" spans="1:23" ht="33.75">
      <c r="A7" s="75">
        <v>4</v>
      </c>
      <c r="B7" s="56" t="s">
        <v>100</v>
      </c>
      <c r="C7" s="56" t="s">
        <v>101</v>
      </c>
      <c r="D7" s="61" t="s">
        <v>6</v>
      </c>
      <c r="E7" s="235" t="s">
        <v>102</v>
      </c>
      <c r="F7" s="75">
        <v>0</v>
      </c>
      <c r="G7" s="75">
        <f>'Pvt.Sez Exports '!J40</f>
        <v>38.49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f t="shared" si="0"/>
        <v>38.49</v>
      </c>
    </row>
    <row r="8" spans="1:23" ht="56.25">
      <c r="A8" s="75">
        <v>5</v>
      </c>
      <c r="B8" s="56" t="s">
        <v>103</v>
      </c>
      <c r="C8" s="56" t="s">
        <v>104</v>
      </c>
      <c r="D8" s="236" t="s">
        <v>90</v>
      </c>
      <c r="E8" s="235" t="s">
        <v>105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f>'Pvt.Sez Exports '!J41</f>
        <v>264.25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f t="shared" si="0"/>
        <v>264.25</v>
      </c>
    </row>
    <row r="9" spans="1:23" ht="56.25">
      <c r="A9" s="75">
        <v>6</v>
      </c>
      <c r="B9" s="56" t="s">
        <v>108</v>
      </c>
      <c r="C9" s="56" t="s">
        <v>109</v>
      </c>
      <c r="D9" s="236" t="s">
        <v>126</v>
      </c>
      <c r="E9" s="235" t="s">
        <v>47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f>'Pvt.Sez Exports '!J42</f>
        <v>793.5</v>
      </c>
      <c r="U9" s="75">
        <v>0</v>
      </c>
      <c r="V9" s="75">
        <v>0</v>
      </c>
      <c r="W9" s="75">
        <f t="shared" si="0"/>
        <v>793.5</v>
      </c>
    </row>
    <row r="10" spans="1:23" ht="45">
      <c r="A10" s="75">
        <v>7</v>
      </c>
      <c r="B10" s="56" t="s">
        <v>110</v>
      </c>
      <c r="C10" s="56" t="s">
        <v>101</v>
      </c>
      <c r="D10" s="61" t="s">
        <v>6</v>
      </c>
      <c r="E10" s="235" t="s">
        <v>111</v>
      </c>
      <c r="F10" s="75">
        <v>0</v>
      </c>
      <c r="G10" s="75">
        <f>'Pvt.Sez Exports '!J43</f>
        <v>123.15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f t="shared" si="0"/>
        <v>123.15</v>
      </c>
    </row>
    <row r="11" spans="1:23" ht="56.25">
      <c r="A11" s="75">
        <v>8</v>
      </c>
      <c r="B11" s="56" t="s">
        <v>115</v>
      </c>
      <c r="C11" s="56" t="s">
        <v>116</v>
      </c>
      <c r="D11" s="236" t="s">
        <v>90</v>
      </c>
      <c r="E11" s="122" t="s">
        <v>117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f>'Pvt.Sez Exports '!J45</f>
        <v>189.12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f t="shared" si="0"/>
        <v>189.12</v>
      </c>
    </row>
    <row r="12" spans="1:23" ht="67.5">
      <c r="A12" s="75">
        <v>9</v>
      </c>
      <c r="B12" s="56" t="s">
        <v>118</v>
      </c>
      <c r="C12" s="56" t="s">
        <v>101</v>
      </c>
      <c r="D12" s="61" t="s">
        <v>6</v>
      </c>
      <c r="E12" s="122">
        <v>0</v>
      </c>
      <c r="F12" s="75">
        <v>0</v>
      </c>
      <c r="G12" s="75">
        <f>'Pvt.Sez Exports '!J46</f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/>
      <c r="S12" s="75">
        <v>0</v>
      </c>
      <c r="T12" s="75">
        <v>0</v>
      </c>
      <c r="U12" s="75">
        <v>0</v>
      </c>
      <c r="V12" s="75">
        <v>0</v>
      </c>
      <c r="W12" s="75">
        <f t="shared" si="0"/>
        <v>0</v>
      </c>
    </row>
    <row r="13" spans="1:23" ht="45">
      <c r="A13" s="75">
        <v>10</v>
      </c>
      <c r="B13" s="56" t="s">
        <v>119</v>
      </c>
      <c r="C13" s="56" t="s">
        <v>120</v>
      </c>
      <c r="D13" s="236" t="s">
        <v>126</v>
      </c>
      <c r="E13" s="122" t="s">
        <v>21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0"/>
        <v>0</v>
      </c>
    </row>
    <row r="14" spans="1:23" ht="45">
      <c r="A14" s="75">
        <v>11</v>
      </c>
      <c r="B14" s="56" t="s">
        <v>124</v>
      </c>
      <c r="C14" s="56" t="s">
        <v>125</v>
      </c>
      <c r="D14" s="236" t="s">
        <v>126</v>
      </c>
      <c r="E14" s="235" t="s">
        <v>127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f>'Pvt.Sez Exports '!J49</f>
        <v>20.21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f t="shared" si="0"/>
        <v>20.21</v>
      </c>
    </row>
    <row r="15" spans="1:23" ht="67.5">
      <c r="A15" s="75">
        <v>12</v>
      </c>
      <c r="B15" s="56" t="s">
        <v>128</v>
      </c>
      <c r="C15" s="56" t="s">
        <v>114</v>
      </c>
      <c r="D15" s="236" t="s">
        <v>129</v>
      </c>
      <c r="E15" s="235" t="s">
        <v>130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f>'Pvt.Sez Exports '!J50</f>
        <v>281.26100000000002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0"/>
        <v>281.26100000000002</v>
      </c>
    </row>
    <row r="16" spans="1:23" ht="45">
      <c r="A16" s="75">
        <v>13</v>
      </c>
      <c r="B16" s="56" t="s">
        <v>141</v>
      </c>
      <c r="C16" s="56" t="s">
        <v>137</v>
      </c>
      <c r="D16" s="236" t="s">
        <v>142</v>
      </c>
      <c r="E16" s="235" t="s">
        <v>143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f>'Pvt.Sez Exports '!J53</f>
        <v>3.33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f t="shared" si="0"/>
        <v>3.33</v>
      </c>
    </row>
    <row r="17" spans="1:23" ht="78.75">
      <c r="A17" s="75">
        <v>14</v>
      </c>
      <c r="B17" s="56" t="s">
        <v>144</v>
      </c>
      <c r="C17" s="55" t="s">
        <v>145</v>
      </c>
      <c r="D17" s="236" t="s">
        <v>146</v>
      </c>
      <c r="E17" s="235" t="s">
        <v>147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>'Pvt.Sez Exports '!J54</f>
        <v>0</v>
      </c>
      <c r="W17" s="75">
        <f t="shared" si="0"/>
        <v>0</v>
      </c>
    </row>
    <row r="18" spans="1:23" ht="101.25">
      <c r="A18" s="75">
        <v>15</v>
      </c>
      <c r="B18" s="60" t="s">
        <v>148</v>
      </c>
      <c r="C18" s="60" t="s">
        <v>150</v>
      </c>
      <c r="D18" s="61" t="s">
        <v>151</v>
      </c>
      <c r="E18" s="61" t="s">
        <v>152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f>'Pvt.Sez Exports '!H55</f>
        <v>13.26</v>
      </c>
      <c r="T18" s="75">
        <v>0</v>
      </c>
      <c r="U18" s="75">
        <v>0</v>
      </c>
      <c r="V18" s="75">
        <f>'Pvt.Sez Exports '!I55</f>
        <v>541.03</v>
      </c>
      <c r="W18" s="75">
        <f t="shared" si="0"/>
        <v>554.29</v>
      </c>
    </row>
    <row r="19" spans="1:23" ht="78.75">
      <c r="A19" s="75">
        <v>16</v>
      </c>
      <c r="B19" s="60" t="s">
        <v>400</v>
      </c>
      <c r="C19" s="60" t="s">
        <v>292</v>
      </c>
      <c r="D19" s="76" t="s">
        <v>90</v>
      </c>
      <c r="E19" s="61" t="s">
        <v>293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f>'Pvt.Sez Exports '!J52</f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0"/>
        <v>0</v>
      </c>
    </row>
    <row r="20" spans="1:23" ht="22.5">
      <c r="A20" s="75">
        <v>17</v>
      </c>
      <c r="B20" s="56" t="s">
        <v>157</v>
      </c>
      <c r="C20" s="56" t="s">
        <v>158</v>
      </c>
      <c r="D20" s="235" t="s">
        <v>112</v>
      </c>
      <c r="E20" s="235" t="s">
        <v>159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f>'Pvt.Sez Exports '!J58</f>
        <v>6.0620000000000003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0"/>
        <v>6.0620000000000003</v>
      </c>
    </row>
    <row r="21" spans="1:23" ht="78.75">
      <c r="A21" s="75">
        <v>18</v>
      </c>
      <c r="B21" s="60" t="s">
        <v>163</v>
      </c>
      <c r="C21" s="60" t="s">
        <v>164</v>
      </c>
      <c r="D21" s="76" t="s">
        <v>149</v>
      </c>
      <c r="E21" s="61" t="s">
        <v>165</v>
      </c>
      <c r="F21" s="75">
        <f>'Pvt.Sez Exports '!J60</f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0"/>
        <v>0</v>
      </c>
    </row>
    <row r="22" spans="1:23" ht="33.75">
      <c r="A22" s="75">
        <v>19</v>
      </c>
      <c r="B22" s="60" t="s">
        <v>269</v>
      </c>
      <c r="C22" s="166" t="s">
        <v>114</v>
      </c>
      <c r="D22" s="61" t="s">
        <v>6</v>
      </c>
      <c r="E22" s="75" t="s">
        <v>393</v>
      </c>
      <c r="F22" s="75">
        <v>0</v>
      </c>
      <c r="G22" s="75">
        <f>'Pvt.Sez Exports '!J61</f>
        <v>52.47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0"/>
        <v>52.47</v>
      </c>
    </row>
    <row r="23" spans="1:23" ht="33.75">
      <c r="A23" s="75">
        <v>20</v>
      </c>
      <c r="B23" s="56" t="s">
        <v>106</v>
      </c>
      <c r="C23" s="56" t="s">
        <v>107</v>
      </c>
      <c r="D23" s="61" t="s">
        <v>6</v>
      </c>
      <c r="E23" s="235" t="s">
        <v>40</v>
      </c>
      <c r="F23" s="75">
        <v>0</v>
      </c>
      <c r="G23" s="75">
        <f>'Pvt.Sez Exports '!J64</f>
        <v>23.568000000000001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0"/>
        <v>23.568000000000001</v>
      </c>
    </row>
    <row r="24" spans="1:23" ht="33.75">
      <c r="A24" s="75">
        <v>21</v>
      </c>
      <c r="B24" s="56" t="s">
        <v>136</v>
      </c>
      <c r="C24" s="56" t="s">
        <v>137</v>
      </c>
      <c r="D24" s="236" t="s">
        <v>112</v>
      </c>
      <c r="E24" s="235" t="s">
        <v>138</v>
      </c>
      <c r="F24" s="75">
        <v>0</v>
      </c>
      <c r="G24" s="75">
        <v>0</v>
      </c>
      <c r="H24" s="75">
        <v>0</v>
      </c>
      <c r="I24" s="75">
        <v>0</v>
      </c>
      <c r="J24" s="75">
        <f>'Pvt.Sez Exports '!J65</f>
        <v>126.16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0"/>
        <v>126.16</v>
      </c>
    </row>
    <row r="25" spans="1:23" ht="45">
      <c r="A25" s="75">
        <v>22</v>
      </c>
      <c r="B25" s="56" t="s">
        <v>113</v>
      </c>
      <c r="C25" s="56" t="s">
        <v>101</v>
      </c>
      <c r="D25" s="236" t="s">
        <v>112</v>
      </c>
      <c r="E25" s="235" t="s">
        <v>301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0"/>
        <v>0</v>
      </c>
    </row>
    <row r="26" spans="1:23" ht="33.75">
      <c r="A26" s="75">
        <v>23</v>
      </c>
      <c r="B26" s="56" t="s">
        <v>121</v>
      </c>
      <c r="C26" s="56" t="s">
        <v>122</v>
      </c>
      <c r="D26" s="56" t="s">
        <v>112</v>
      </c>
      <c r="E26" s="235" t="s">
        <v>60</v>
      </c>
      <c r="F26" s="75">
        <v>0</v>
      </c>
      <c r="G26" s="75">
        <v>7.0000000000000007E-2</v>
      </c>
      <c r="H26" s="75">
        <v>0</v>
      </c>
      <c r="I26" s="75">
        <v>3.16</v>
      </c>
      <c r="J26" s="75">
        <v>141.87</v>
      </c>
      <c r="K26" s="75">
        <v>0</v>
      </c>
      <c r="L26" s="75">
        <v>94.7</v>
      </c>
      <c r="M26" s="75">
        <v>0</v>
      </c>
      <c r="N26" s="75">
        <v>0</v>
      </c>
      <c r="O26" s="75">
        <v>0</v>
      </c>
      <c r="P26" s="75">
        <v>13.01</v>
      </c>
      <c r="Q26" s="75">
        <v>45.71</v>
      </c>
      <c r="R26" s="75">
        <v>1.39</v>
      </c>
      <c r="S26" s="75">
        <v>103.06</v>
      </c>
      <c r="T26" s="75">
        <v>0</v>
      </c>
      <c r="U26" s="75">
        <v>0</v>
      </c>
      <c r="V26" s="75">
        <v>63.61</v>
      </c>
      <c r="W26" s="75">
        <f t="shared" si="0"/>
        <v>466.58</v>
      </c>
    </row>
    <row r="27" spans="1:23" ht="38.25">
      <c r="A27" s="75">
        <v>24</v>
      </c>
      <c r="B27" s="153" t="s">
        <v>294</v>
      </c>
      <c r="C27" s="235" t="s">
        <v>297</v>
      </c>
      <c r="D27" s="235" t="s">
        <v>112</v>
      </c>
      <c r="E27" s="235">
        <v>2206.0300000000002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f>'Pvt.Sez Exports '!H66</f>
        <v>10.068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>'Pvt.Sez Exports '!I66</f>
        <v>971.79</v>
      </c>
      <c r="W27" s="75">
        <f t="shared" si="0"/>
        <v>981.85799999999995</v>
      </c>
    </row>
    <row r="28" spans="1:23" ht="45">
      <c r="A28" s="75">
        <v>25</v>
      </c>
      <c r="B28" s="236" t="s">
        <v>140</v>
      </c>
      <c r="C28" s="235" t="s">
        <v>139</v>
      </c>
      <c r="D28" s="121" t="s">
        <v>90</v>
      </c>
      <c r="E28" s="235">
        <v>103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f>'Pvt.Sez Exports '!J67</f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0"/>
        <v>0</v>
      </c>
    </row>
    <row r="29" spans="1:23" ht="67.5">
      <c r="A29" s="75">
        <v>26</v>
      </c>
      <c r="B29" s="126" t="s">
        <v>258</v>
      </c>
      <c r="C29" s="126" t="s">
        <v>259</v>
      </c>
      <c r="D29" s="127" t="s">
        <v>39</v>
      </c>
      <c r="E29" s="61" t="s">
        <v>260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f>'Pvt.Sez Exports '!J63</f>
        <v>3.19</v>
      </c>
      <c r="S29" s="75">
        <v>0</v>
      </c>
      <c r="T29" s="75">
        <v>0</v>
      </c>
      <c r="U29" s="75">
        <v>0</v>
      </c>
      <c r="V29" s="75">
        <v>0</v>
      </c>
      <c r="W29" s="75">
        <f>SUM(F29:V29)</f>
        <v>3.19</v>
      </c>
    </row>
    <row r="30" spans="1:23" s="53" customFormat="1">
      <c r="E30" s="237" t="s">
        <v>9</v>
      </c>
      <c r="F30" s="53">
        <f t="shared" ref="F30:V30" si="1">SUM(F4:F28)</f>
        <v>0</v>
      </c>
      <c r="G30" s="53">
        <f t="shared" si="1"/>
        <v>237.74800000000002</v>
      </c>
      <c r="H30" s="53">
        <f t="shared" si="1"/>
        <v>0</v>
      </c>
      <c r="I30" s="53">
        <f t="shared" si="1"/>
        <v>3.16</v>
      </c>
      <c r="J30" s="53">
        <f t="shared" si="1"/>
        <v>268.02999999999997</v>
      </c>
      <c r="K30" s="53">
        <f t="shared" si="1"/>
        <v>0</v>
      </c>
      <c r="L30" s="53">
        <f t="shared" si="1"/>
        <v>2691.518</v>
      </c>
      <c r="M30" s="53">
        <f t="shared" si="1"/>
        <v>0</v>
      </c>
      <c r="N30" s="53">
        <f t="shared" si="1"/>
        <v>0</v>
      </c>
      <c r="O30" s="53">
        <f t="shared" si="1"/>
        <v>145.56</v>
      </c>
      <c r="P30" s="53">
        <f t="shared" si="1"/>
        <v>13.01</v>
      </c>
      <c r="Q30" s="53">
        <f t="shared" si="1"/>
        <v>333.03300000000002</v>
      </c>
      <c r="R30" s="53">
        <f t="shared" si="1"/>
        <v>1.39</v>
      </c>
      <c r="S30" s="53">
        <f t="shared" si="1"/>
        <v>116.32000000000001</v>
      </c>
      <c r="T30" s="53">
        <f t="shared" si="1"/>
        <v>793.5</v>
      </c>
      <c r="U30" s="53">
        <f t="shared" si="1"/>
        <v>0</v>
      </c>
      <c r="V30" s="53">
        <f t="shared" si="1"/>
        <v>1576.4299999999998</v>
      </c>
      <c r="W30" s="238">
        <f t="shared" si="0"/>
        <v>6179.6990000000005</v>
      </c>
    </row>
  </sheetData>
  <mergeCells count="1">
    <mergeCell ref="A1:W1"/>
  </mergeCells>
  <pageMargins left="0.7" right="0.7" top="0.75" bottom="0.75" header="0.3" footer="0.3"/>
  <pageSetup paperSize="9" scale="6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workbookViewId="0">
      <selection activeCell="H17" sqref="H17"/>
    </sheetView>
  </sheetViews>
  <sheetFormatPr defaultRowHeight="15"/>
  <cols>
    <col min="1" max="1" width="9.28515625" bestFit="1" customWidth="1"/>
    <col min="2" max="2" width="22.28515625" customWidth="1"/>
    <col min="3" max="3" width="16.42578125" customWidth="1"/>
    <col min="4" max="4" width="9.28515625" bestFit="1" customWidth="1"/>
    <col min="5" max="5" width="11.28515625" bestFit="1" customWidth="1"/>
  </cols>
  <sheetData>
    <row r="1" spans="1:5" ht="20.25">
      <c r="A1" s="433"/>
      <c r="B1" s="433"/>
      <c r="C1" s="433"/>
      <c r="D1" s="2"/>
      <c r="E1" s="2"/>
    </row>
    <row r="2" spans="1:5" ht="20.25">
      <c r="A2" s="433" t="s">
        <v>411</v>
      </c>
      <c r="B2" s="433"/>
      <c r="C2" s="433"/>
      <c r="D2" s="2"/>
      <c r="E2" s="2"/>
    </row>
    <row r="3" spans="1:5">
      <c r="A3" s="434" t="s">
        <v>337</v>
      </c>
      <c r="B3" s="434"/>
      <c r="C3" s="434"/>
      <c r="D3" s="2"/>
      <c r="E3" s="2"/>
    </row>
    <row r="4" spans="1:5" ht="68.25" customHeight="1">
      <c r="A4" s="69" t="s">
        <v>338</v>
      </c>
      <c r="B4" s="64" t="s">
        <v>339</v>
      </c>
      <c r="C4" s="79" t="s">
        <v>340</v>
      </c>
      <c r="D4" s="2"/>
      <c r="E4" s="2"/>
    </row>
    <row r="5" spans="1:5">
      <c r="A5" s="70">
        <v>1</v>
      </c>
      <c r="B5" s="63" t="s">
        <v>135</v>
      </c>
      <c r="C5" s="240">
        <f>'sectorwise AP&amp; Chhatisgarh'!F30</f>
        <v>0</v>
      </c>
      <c r="D5" s="2">
        <v>128.07</v>
      </c>
      <c r="E5" s="239">
        <f t="shared" ref="E5:E22" si="0">SUM(C5:D5)</f>
        <v>128.07</v>
      </c>
    </row>
    <row r="6" spans="1:5" ht="30">
      <c r="A6" s="70">
        <v>2</v>
      </c>
      <c r="B6" s="63" t="s">
        <v>343</v>
      </c>
      <c r="C6" s="240">
        <f>'sectorwise AP&amp; Chhatisgarh'!G30</f>
        <v>237.74800000000002</v>
      </c>
      <c r="D6" s="2">
        <v>56.607999999999997</v>
      </c>
      <c r="E6" s="239">
        <f t="shared" si="0"/>
        <v>294.35599999999999</v>
      </c>
    </row>
    <row r="7" spans="1:5" ht="30">
      <c r="A7" s="70">
        <v>3</v>
      </c>
      <c r="B7" s="63" t="s">
        <v>344</v>
      </c>
      <c r="C7" s="240">
        <f>'sectorwise AP&amp; Chhatisgarh'!H30</f>
        <v>0</v>
      </c>
      <c r="D7" s="2">
        <v>93.21</v>
      </c>
      <c r="E7" s="239">
        <f t="shared" si="0"/>
        <v>93.21</v>
      </c>
    </row>
    <row r="8" spans="1:5">
      <c r="A8" s="70">
        <v>4</v>
      </c>
      <c r="B8" s="63" t="s">
        <v>345</v>
      </c>
      <c r="C8" s="240">
        <f>'Sectorwise VSEZ'!I3</f>
        <v>0</v>
      </c>
      <c r="D8" s="2">
        <v>0</v>
      </c>
      <c r="E8" s="239">
        <f t="shared" si="0"/>
        <v>0</v>
      </c>
    </row>
    <row r="9" spans="1:5">
      <c r="A9" s="70">
        <v>5</v>
      </c>
      <c r="B9" s="63" t="s">
        <v>346</v>
      </c>
      <c r="C9" s="240">
        <f>'sectorwise AP&amp; Chhatisgarh'!J30</f>
        <v>268.02999999999997</v>
      </c>
      <c r="D9" s="2">
        <v>44.04</v>
      </c>
      <c r="E9" s="239">
        <f t="shared" si="0"/>
        <v>312.07</v>
      </c>
    </row>
    <row r="10" spans="1:5">
      <c r="A10" s="70">
        <v>6</v>
      </c>
      <c r="B10" s="63" t="s">
        <v>347</v>
      </c>
      <c r="C10" s="240">
        <f>'sectorwise AP&amp; Chhatisgarh'!K30</f>
        <v>0</v>
      </c>
      <c r="D10" s="2">
        <v>641.69000000000005</v>
      </c>
      <c r="E10" s="239">
        <f t="shared" si="0"/>
        <v>641.69000000000005</v>
      </c>
    </row>
    <row r="11" spans="1:5" ht="75.75" customHeight="1">
      <c r="A11" s="70">
        <v>7</v>
      </c>
      <c r="B11" s="63" t="s">
        <v>348</v>
      </c>
      <c r="C11" s="240">
        <v>2692</v>
      </c>
      <c r="D11" s="2">
        <v>368.88</v>
      </c>
      <c r="E11" s="239">
        <f t="shared" si="0"/>
        <v>3060.88</v>
      </c>
    </row>
    <row r="12" spans="1:5">
      <c r="A12" s="70">
        <v>8</v>
      </c>
      <c r="B12" s="63" t="s">
        <v>349</v>
      </c>
      <c r="C12" s="240">
        <f>'sectorwise AP&amp; Chhatisgarh'!M30</f>
        <v>0</v>
      </c>
      <c r="D12" s="2">
        <v>10.47</v>
      </c>
      <c r="E12" s="239">
        <f t="shared" si="0"/>
        <v>10.47</v>
      </c>
    </row>
    <row r="13" spans="1:5">
      <c r="A13" s="70">
        <v>9</v>
      </c>
      <c r="B13" s="63" t="s">
        <v>350</v>
      </c>
      <c r="C13" s="240">
        <f>'Sectorwise VSEZ'!N3</f>
        <v>0</v>
      </c>
      <c r="D13" s="2">
        <v>0</v>
      </c>
      <c r="E13" s="239">
        <f t="shared" si="0"/>
        <v>0</v>
      </c>
    </row>
    <row r="14" spans="1:5" ht="30">
      <c r="A14" s="70">
        <v>10</v>
      </c>
      <c r="B14" s="63" t="s">
        <v>351</v>
      </c>
      <c r="C14" s="240">
        <f>'Sectorwise VSEZ'!O3</f>
        <v>0</v>
      </c>
      <c r="D14" s="2">
        <v>0</v>
      </c>
      <c r="E14" s="239">
        <f t="shared" si="0"/>
        <v>0</v>
      </c>
    </row>
    <row r="15" spans="1:5">
      <c r="A15" s="70">
        <v>11</v>
      </c>
      <c r="B15" s="63" t="s">
        <v>284</v>
      </c>
      <c r="C15" s="240">
        <f>'Sectorwise VSEZ'!P3</f>
        <v>0</v>
      </c>
      <c r="D15" s="2">
        <v>0</v>
      </c>
      <c r="E15" s="239">
        <f t="shared" si="0"/>
        <v>0</v>
      </c>
    </row>
    <row r="16" spans="1:5" ht="30">
      <c r="A16" s="70">
        <v>12</v>
      </c>
      <c r="B16" s="63" t="s">
        <v>352</v>
      </c>
      <c r="C16" s="240">
        <f>'sectorwise AP&amp; Chhatisgarh'!Q30</f>
        <v>333.03300000000002</v>
      </c>
      <c r="D16" s="2">
        <v>10.95</v>
      </c>
      <c r="E16" s="239">
        <f t="shared" si="0"/>
        <v>343.983</v>
      </c>
    </row>
    <row r="17" spans="1:5" ht="30">
      <c r="A17" s="70">
        <v>13</v>
      </c>
      <c r="B17" s="63" t="s">
        <v>353</v>
      </c>
      <c r="C17" s="240">
        <f>'sectorwise AP&amp; Chhatisgarh'!R30</f>
        <v>1.39</v>
      </c>
      <c r="D17" s="2">
        <v>0.47</v>
      </c>
      <c r="E17" s="239">
        <f t="shared" si="0"/>
        <v>1.8599999999999999</v>
      </c>
    </row>
    <row r="18" spans="1:5">
      <c r="A18" s="70">
        <v>14</v>
      </c>
      <c r="B18" s="63" t="s">
        <v>354</v>
      </c>
      <c r="C18" s="240">
        <f>'sectorwise AP&amp; Chhatisgarh'!S30</f>
        <v>116.32000000000001</v>
      </c>
      <c r="D18" s="2">
        <v>64.239999999999995</v>
      </c>
      <c r="E18" s="239">
        <f t="shared" si="0"/>
        <v>180.56</v>
      </c>
    </row>
    <row r="19" spans="1:5" ht="30">
      <c r="A19" s="70">
        <v>15</v>
      </c>
      <c r="B19" s="63" t="s">
        <v>355</v>
      </c>
      <c r="C19" s="240">
        <f>'sectorwise AP&amp; Chhatisgarh'!T30</f>
        <v>793.5</v>
      </c>
      <c r="D19" s="2">
        <v>0.61</v>
      </c>
      <c r="E19" s="239">
        <f t="shared" si="0"/>
        <v>794.11</v>
      </c>
    </row>
    <row r="20" spans="1:5" ht="30">
      <c r="A20" s="70">
        <v>16</v>
      </c>
      <c r="B20" s="63" t="s">
        <v>356</v>
      </c>
      <c r="C20" s="240">
        <f>'sectorwise AP&amp; Chhatisgarh'!U30</f>
        <v>0</v>
      </c>
      <c r="D20" s="2">
        <v>4.95</v>
      </c>
      <c r="E20" s="239">
        <f t="shared" si="0"/>
        <v>4.95</v>
      </c>
    </row>
    <row r="21" spans="1:5">
      <c r="A21" s="70">
        <v>17</v>
      </c>
      <c r="B21" s="63" t="s">
        <v>357</v>
      </c>
      <c r="C21" s="240">
        <f>'sectorwise AP&amp; Chhatisgarh'!V30</f>
        <v>1576.4299999999998</v>
      </c>
      <c r="D21" s="2">
        <v>283.91000000000003</v>
      </c>
      <c r="E21" s="239">
        <f t="shared" si="0"/>
        <v>1860.34</v>
      </c>
    </row>
    <row r="22" spans="1:5">
      <c r="A22" s="70" t="s">
        <v>415</v>
      </c>
      <c r="B22" s="65" t="s">
        <v>9</v>
      </c>
      <c r="C22" s="240">
        <f>SUM(C5:C21)</f>
        <v>6018.4510000000009</v>
      </c>
      <c r="D22" s="2">
        <f>SUM(D5:D21)</f>
        <v>1708.0980000000002</v>
      </c>
      <c r="E22" s="239">
        <f t="shared" si="0"/>
        <v>7726.5490000000009</v>
      </c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I13" sqref="I13"/>
    </sheetView>
  </sheetViews>
  <sheetFormatPr defaultRowHeight="15"/>
  <cols>
    <col min="3" max="3" width="12.85546875" customWidth="1"/>
    <col min="4" max="4" width="12" customWidth="1"/>
    <col min="5" max="5" width="13" customWidth="1"/>
    <col min="7" max="7" width="18" customWidth="1"/>
  </cols>
  <sheetData>
    <row r="1" spans="1:8">
      <c r="C1" s="443" t="s">
        <v>429</v>
      </c>
      <c r="D1" s="443"/>
      <c r="E1" s="443"/>
      <c r="F1" s="443"/>
      <c r="G1" s="443"/>
    </row>
    <row r="2" spans="1:8">
      <c r="B2" s="443" t="s">
        <v>428</v>
      </c>
      <c r="C2" s="443"/>
      <c r="D2" s="443"/>
      <c r="E2" s="443"/>
      <c r="F2" s="443"/>
      <c r="G2" s="443"/>
      <c r="H2" s="443"/>
    </row>
    <row r="4" spans="1:8">
      <c r="A4" s="53" t="s">
        <v>419</v>
      </c>
      <c r="B4" s="444" t="s">
        <v>420</v>
      </c>
      <c r="C4" s="444"/>
      <c r="D4" s="444" t="s">
        <v>422</v>
      </c>
      <c r="E4" s="444"/>
      <c r="F4" s="444" t="s">
        <v>421</v>
      </c>
      <c r="G4" s="444"/>
    </row>
    <row r="5" spans="1:8">
      <c r="B5" t="s">
        <v>240</v>
      </c>
      <c r="C5" t="s">
        <v>404</v>
      </c>
      <c r="D5" t="s">
        <v>240</v>
      </c>
      <c r="E5" t="s">
        <v>404</v>
      </c>
      <c r="F5" t="s">
        <v>240</v>
      </c>
      <c r="G5" t="s">
        <v>404</v>
      </c>
    </row>
    <row r="6" spans="1:8">
      <c r="A6" t="s">
        <v>423</v>
      </c>
      <c r="B6">
        <v>1582.76</v>
      </c>
      <c r="C6">
        <v>11752.94</v>
      </c>
      <c r="D6">
        <v>883.87</v>
      </c>
      <c r="E6">
        <v>14267.01</v>
      </c>
      <c r="F6">
        <v>4150</v>
      </c>
      <c r="G6">
        <v>78591</v>
      </c>
    </row>
    <row r="7" spans="1:8">
      <c r="A7" t="s">
        <v>424</v>
      </c>
      <c r="B7">
        <v>2404.15</v>
      </c>
      <c r="C7">
        <v>16668.78</v>
      </c>
      <c r="D7">
        <v>903.97</v>
      </c>
      <c r="E7">
        <v>16816.704000000002</v>
      </c>
      <c r="F7">
        <v>4647</v>
      </c>
      <c r="G7">
        <v>112585</v>
      </c>
    </row>
    <row r="8" spans="1:8">
      <c r="A8" t="s">
        <v>425</v>
      </c>
      <c r="B8">
        <v>3123.26</v>
      </c>
      <c r="C8">
        <v>23024.147000000001</v>
      </c>
      <c r="D8">
        <v>1239.96</v>
      </c>
      <c r="E8">
        <v>23518.1</v>
      </c>
      <c r="F8">
        <v>4647</v>
      </c>
      <c r="G8">
        <v>138151</v>
      </c>
    </row>
    <row r="9" spans="1:8">
      <c r="A9" t="s">
        <v>426</v>
      </c>
      <c r="B9">
        <v>2155.41</v>
      </c>
      <c r="C9">
        <v>30423.11</v>
      </c>
      <c r="D9">
        <v>1239.96</v>
      </c>
      <c r="E9">
        <v>30252.165000000001</v>
      </c>
      <c r="F9">
        <v>4647</v>
      </c>
      <c r="G9">
        <v>152743</v>
      </c>
    </row>
    <row r="10" spans="1:8">
      <c r="A10" t="s">
        <v>427</v>
      </c>
      <c r="B10">
        <v>1707.99</v>
      </c>
      <c r="C10">
        <v>43290.78</v>
      </c>
      <c r="D10">
        <v>1239.96</v>
      </c>
      <c r="E10">
        <v>32230.99</v>
      </c>
      <c r="F10">
        <v>4647</v>
      </c>
      <c r="G10">
        <v>197587</v>
      </c>
    </row>
    <row r="11" spans="1:8">
      <c r="A11" t="s">
        <v>9</v>
      </c>
      <c r="B11" s="53">
        <f t="shared" ref="B11:G11" si="0">SUM(B6:B10)</f>
        <v>10973.57</v>
      </c>
      <c r="C11" s="53">
        <f t="shared" si="0"/>
        <v>125159.757</v>
      </c>
      <c r="D11" s="53">
        <f t="shared" si="0"/>
        <v>5507.72</v>
      </c>
      <c r="E11" s="53">
        <f t="shared" si="0"/>
        <v>117084.969</v>
      </c>
      <c r="F11" s="53">
        <f t="shared" si="0"/>
        <v>22738</v>
      </c>
      <c r="G11" s="53">
        <f t="shared" si="0"/>
        <v>679657</v>
      </c>
    </row>
  </sheetData>
  <mergeCells count="5">
    <mergeCell ref="B2:H2"/>
    <mergeCell ref="C1:G1"/>
    <mergeCell ref="B4:C4"/>
    <mergeCell ref="D4:E4"/>
    <mergeCell ref="F4:G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12" zoomScaleSheetLayoutView="100" workbookViewId="0">
      <selection activeCell="I20" sqref="I20"/>
    </sheetView>
  </sheetViews>
  <sheetFormatPr defaultRowHeight="15"/>
  <sheetData>
    <row r="1" spans="1:15" ht="15.75">
      <c r="A1" s="396" t="s">
        <v>430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5" ht="15.75">
      <c r="A2" s="241"/>
      <c r="B2" s="241"/>
      <c r="C2" s="241"/>
      <c r="D2" s="241"/>
      <c r="E2" s="241"/>
      <c r="F2" s="111" t="s">
        <v>315</v>
      </c>
      <c r="G2" s="241"/>
      <c r="H2" s="241"/>
      <c r="I2" s="241"/>
      <c r="J2" s="241"/>
      <c r="K2" s="241"/>
    </row>
    <row r="3" spans="1:15" ht="76.5">
      <c r="A3" s="112" t="s">
        <v>168</v>
      </c>
      <c r="B3" s="112" t="s">
        <v>1</v>
      </c>
      <c r="C3" s="112" t="s">
        <v>2</v>
      </c>
      <c r="D3" s="242" t="s">
        <v>3</v>
      </c>
      <c r="E3" s="247" t="s">
        <v>360</v>
      </c>
      <c r="F3" s="397" t="s">
        <v>414</v>
      </c>
      <c r="G3" s="397"/>
      <c r="H3" s="397"/>
      <c r="I3" s="397"/>
      <c r="J3" s="397"/>
      <c r="K3" s="397"/>
    </row>
    <row r="4" spans="1:15">
      <c r="A4" s="112"/>
      <c r="B4" s="113"/>
      <c r="C4" s="112"/>
      <c r="D4" s="242"/>
      <c r="E4" s="247"/>
      <c r="F4" s="397" t="s">
        <v>4</v>
      </c>
      <c r="G4" s="398"/>
      <c r="H4" s="398"/>
      <c r="I4" s="398"/>
      <c r="J4" s="114"/>
      <c r="K4" s="114"/>
    </row>
    <row r="5" spans="1:15" ht="21">
      <c r="A5" s="113" t="s">
        <v>334</v>
      </c>
      <c r="B5" s="113"/>
      <c r="C5" s="113"/>
      <c r="D5" s="115"/>
      <c r="E5" s="116"/>
      <c r="F5" s="242" t="s">
        <v>6</v>
      </c>
      <c r="G5" s="242" t="s">
        <v>7</v>
      </c>
      <c r="H5" s="247" t="s">
        <v>8</v>
      </c>
      <c r="I5" s="247" t="s">
        <v>9</v>
      </c>
      <c r="J5" s="247" t="s">
        <v>10</v>
      </c>
      <c r="K5" s="247" t="s">
        <v>11</v>
      </c>
    </row>
    <row r="6" spans="1:15" ht="45">
      <c r="A6" s="249">
        <v>1</v>
      </c>
      <c r="B6" s="250" t="s">
        <v>88</v>
      </c>
      <c r="C6" s="250" t="s">
        <v>89</v>
      </c>
      <c r="D6" s="251" t="s">
        <v>90</v>
      </c>
      <c r="E6" s="252" t="s">
        <v>381</v>
      </c>
      <c r="F6" s="253">
        <v>0</v>
      </c>
      <c r="G6" s="254">
        <v>0</v>
      </c>
      <c r="H6" s="255">
        <v>2133.38</v>
      </c>
      <c r="I6" s="253">
        <f t="shared" ref="I6:I17" si="0">F6+G6+H6</f>
        <v>2133.38</v>
      </c>
      <c r="J6" s="255">
        <v>250.78</v>
      </c>
      <c r="K6" s="255">
        <v>74.17</v>
      </c>
    </row>
    <row r="7" spans="1:15" ht="33.75">
      <c r="A7" s="249">
        <v>2</v>
      </c>
      <c r="B7" s="250" t="s">
        <v>100</v>
      </c>
      <c r="C7" s="250" t="s">
        <v>101</v>
      </c>
      <c r="D7" s="251" t="s">
        <v>6</v>
      </c>
      <c r="E7" s="252" t="s">
        <v>384</v>
      </c>
      <c r="F7" s="253">
        <v>38.49</v>
      </c>
      <c r="G7" s="253">
        <v>0</v>
      </c>
      <c r="H7" s="253">
        <v>0</v>
      </c>
      <c r="I7" s="256">
        <f t="shared" si="0"/>
        <v>38.49</v>
      </c>
      <c r="J7" s="253">
        <v>0</v>
      </c>
      <c r="K7" s="253">
        <v>0</v>
      </c>
    </row>
    <row r="8" spans="1:15" ht="56.25">
      <c r="A8" s="249">
        <v>3</v>
      </c>
      <c r="B8" s="250" t="s">
        <v>103</v>
      </c>
      <c r="C8" s="250" t="s">
        <v>104</v>
      </c>
      <c r="D8" s="251" t="s">
        <v>90</v>
      </c>
      <c r="E8" s="252" t="s">
        <v>385</v>
      </c>
      <c r="F8" s="253">
        <v>0</v>
      </c>
      <c r="G8" s="253">
        <v>0</v>
      </c>
      <c r="H8" s="253">
        <v>264.25</v>
      </c>
      <c r="I8" s="253">
        <v>264.25</v>
      </c>
      <c r="J8" s="253">
        <f>861.76+330.87</f>
        <v>1192.6300000000001</v>
      </c>
      <c r="K8" s="253">
        <f>148.32+13.7</f>
        <v>162.01999999999998</v>
      </c>
    </row>
    <row r="9" spans="1:15" ht="56.25">
      <c r="A9" s="249">
        <v>4</v>
      </c>
      <c r="B9" s="250" t="s">
        <v>108</v>
      </c>
      <c r="C9" s="250" t="s">
        <v>109</v>
      </c>
      <c r="D9" s="251" t="s">
        <v>126</v>
      </c>
      <c r="E9" s="252" t="s">
        <v>371</v>
      </c>
      <c r="F9" s="253">
        <v>0</v>
      </c>
      <c r="G9" s="253">
        <v>0</v>
      </c>
      <c r="H9" s="253">
        <v>793.5</v>
      </c>
      <c r="I9" s="256">
        <f t="shared" si="0"/>
        <v>793.5</v>
      </c>
      <c r="J9" s="253">
        <v>140.6</v>
      </c>
      <c r="K9" s="253">
        <v>22.5</v>
      </c>
    </row>
    <row r="10" spans="1:15" ht="45">
      <c r="A10" s="249">
        <v>5</v>
      </c>
      <c r="B10" s="250" t="s">
        <v>110</v>
      </c>
      <c r="C10" s="250" t="s">
        <v>101</v>
      </c>
      <c r="D10" s="251" t="s">
        <v>6</v>
      </c>
      <c r="E10" s="252" t="s">
        <v>386</v>
      </c>
      <c r="F10" s="253">
        <v>123.15</v>
      </c>
      <c r="G10" s="253">
        <v>0</v>
      </c>
      <c r="H10" s="253">
        <v>0</v>
      </c>
      <c r="I10" s="253">
        <f t="shared" si="0"/>
        <v>123.15</v>
      </c>
      <c r="J10" s="253">
        <v>0</v>
      </c>
      <c r="K10" s="253">
        <v>0</v>
      </c>
    </row>
    <row r="11" spans="1:15" ht="56.25">
      <c r="A11" s="249">
        <v>6</v>
      </c>
      <c r="B11" s="250" t="s">
        <v>115</v>
      </c>
      <c r="C11" s="250" t="s">
        <v>116</v>
      </c>
      <c r="D11" s="251" t="s">
        <v>90</v>
      </c>
      <c r="E11" s="257" t="s">
        <v>387</v>
      </c>
      <c r="F11" s="253">
        <v>0</v>
      </c>
      <c r="G11" s="253">
        <v>0</v>
      </c>
      <c r="H11" s="253">
        <v>189.12</v>
      </c>
      <c r="I11" s="253">
        <f t="shared" si="0"/>
        <v>189.12</v>
      </c>
      <c r="J11" s="253">
        <v>23.465</v>
      </c>
      <c r="K11" s="253">
        <v>8.8179999999999996</v>
      </c>
    </row>
    <row r="12" spans="1:15" ht="78.75">
      <c r="A12" s="249">
        <v>7</v>
      </c>
      <c r="B12" s="250" t="s">
        <v>144</v>
      </c>
      <c r="C12" s="249" t="s">
        <v>145</v>
      </c>
      <c r="D12" s="251" t="s">
        <v>146</v>
      </c>
      <c r="E12" s="252" t="s">
        <v>390</v>
      </c>
      <c r="F12" s="253">
        <v>0</v>
      </c>
      <c r="G12" s="253">
        <v>0</v>
      </c>
      <c r="H12" s="253">
        <v>0</v>
      </c>
      <c r="I12" s="256">
        <f t="shared" si="0"/>
        <v>0</v>
      </c>
      <c r="J12" s="253">
        <v>0</v>
      </c>
      <c r="K12" s="253">
        <v>0</v>
      </c>
    </row>
    <row r="13" spans="1:15" ht="33.75">
      <c r="A13" s="249">
        <v>8</v>
      </c>
      <c r="B13" s="251" t="s">
        <v>294</v>
      </c>
      <c r="C13" s="259" t="s">
        <v>101</v>
      </c>
      <c r="D13" s="260" t="s">
        <v>112</v>
      </c>
      <c r="E13" s="252" t="s">
        <v>295</v>
      </c>
      <c r="F13" s="261">
        <v>0</v>
      </c>
      <c r="G13" s="261">
        <v>10.068</v>
      </c>
      <c r="H13" s="261">
        <f>654.65+317.14</f>
        <v>971.79</v>
      </c>
      <c r="I13" s="256">
        <f t="shared" si="0"/>
        <v>981.85799999999995</v>
      </c>
      <c r="J13" s="261">
        <f>3.2+2.12</f>
        <v>5.32</v>
      </c>
      <c r="K13" s="261">
        <f>94.563+43.07</f>
        <v>137.63300000000001</v>
      </c>
    </row>
    <row r="14" spans="1:15" ht="45">
      <c r="A14" s="249">
        <v>9</v>
      </c>
      <c r="B14" s="250" t="s">
        <v>140</v>
      </c>
      <c r="C14" s="250" t="s">
        <v>299</v>
      </c>
      <c r="D14" s="251" t="s">
        <v>90</v>
      </c>
      <c r="E14" s="252" t="s">
        <v>139</v>
      </c>
      <c r="F14" s="253">
        <v>0</v>
      </c>
      <c r="G14" s="253">
        <v>0</v>
      </c>
      <c r="H14" s="253">
        <v>0</v>
      </c>
      <c r="I14" s="253">
        <f t="shared" si="0"/>
        <v>0</v>
      </c>
      <c r="J14" s="253">
        <v>1.2</v>
      </c>
      <c r="K14" s="253">
        <v>10.63</v>
      </c>
    </row>
    <row r="15" spans="1:15" s="66" customFormat="1" ht="24.95" customHeight="1">
      <c r="A15" s="55">
        <v>10</v>
      </c>
      <c r="B15" s="56" t="s">
        <v>113</v>
      </c>
      <c r="C15" s="56" t="s">
        <v>101</v>
      </c>
      <c r="D15" s="121" t="s">
        <v>112</v>
      </c>
      <c r="E15" s="262" t="s">
        <v>301</v>
      </c>
      <c r="F15" s="58">
        <v>0</v>
      </c>
      <c r="G15" s="58">
        <v>0</v>
      </c>
      <c r="H15" s="58">
        <v>0</v>
      </c>
      <c r="I15" s="118">
        <f t="shared" si="0"/>
        <v>0</v>
      </c>
      <c r="J15" s="58">
        <f t="shared" ref="J15" si="1">(I15*100000)/61.05</f>
        <v>0</v>
      </c>
      <c r="K15" s="58">
        <v>0</v>
      </c>
      <c r="L15" s="58"/>
      <c r="M15" s="58"/>
      <c r="N15" s="58"/>
      <c r="O15" s="58"/>
    </row>
    <row r="16" spans="1:15" ht="67.5">
      <c r="A16" s="55">
        <v>11</v>
      </c>
      <c r="B16" s="56" t="s">
        <v>128</v>
      </c>
      <c r="C16" s="56" t="s">
        <v>114</v>
      </c>
      <c r="D16" s="264" t="s">
        <v>129</v>
      </c>
      <c r="E16" s="262" t="s">
        <v>389</v>
      </c>
      <c r="F16" s="58">
        <v>0</v>
      </c>
      <c r="G16" s="58">
        <v>0</v>
      </c>
      <c r="H16" s="58">
        <v>281.26100000000002</v>
      </c>
      <c r="I16" s="118">
        <f t="shared" si="0"/>
        <v>281.26100000000002</v>
      </c>
      <c r="J16" s="58">
        <v>0</v>
      </c>
      <c r="K16" s="207">
        <v>0</v>
      </c>
    </row>
    <row r="17" spans="1:11" ht="33.75">
      <c r="A17" s="282">
        <v>12</v>
      </c>
      <c r="B17" s="60" t="s">
        <v>298</v>
      </c>
      <c r="C17" s="125" t="s">
        <v>114</v>
      </c>
      <c r="D17" s="61" t="s">
        <v>6</v>
      </c>
      <c r="E17" s="209" t="s">
        <v>270</v>
      </c>
      <c r="F17" s="58">
        <v>52.47</v>
      </c>
      <c r="G17" s="58">
        <v>0</v>
      </c>
      <c r="H17" s="58">
        <v>0</v>
      </c>
      <c r="I17" s="58">
        <f t="shared" si="0"/>
        <v>52.47</v>
      </c>
      <c r="J17" s="58">
        <v>0</v>
      </c>
      <c r="K17" s="207">
        <v>0</v>
      </c>
    </row>
    <row r="18" spans="1:11" ht="36" customHeight="1">
      <c r="A18" s="393" t="s">
        <v>166</v>
      </c>
      <c r="B18" s="394"/>
      <c r="C18" s="394"/>
      <c r="D18" s="394"/>
      <c r="E18" s="395"/>
      <c r="F18" s="129">
        <f t="shared" ref="F18:K18" si="2">SUM(F6:F17)</f>
        <v>214.11</v>
      </c>
      <c r="G18" s="129">
        <f t="shared" si="2"/>
        <v>10.068</v>
      </c>
      <c r="H18" s="129">
        <f t="shared" si="2"/>
        <v>4633.3010000000004</v>
      </c>
      <c r="I18" s="129">
        <f t="shared" si="2"/>
        <v>4857.4790000000003</v>
      </c>
      <c r="J18" s="129">
        <f t="shared" si="2"/>
        <v>1613.9949999999999</v>
      </c>
      <c r="K18" s="129">
        <f t="shared" si="2"/>
        <v>415.77099999999996</v>
      </c>
    </row>
  </sheetData>
  <mergeCells count="4">
    <mergeCell ref="A18:E18"/>
    <mergeCell ref="A1:K1"/>
    <mergeCell ref="F3:K3"/>
    <mergeCell ref="F4:I4"/>
  </mergeCells>
  <pageMargins left="0.7" right="0.7" top="0.75" bottom="0.75" header="0.3" footer="0.3"/>
  <pageSetup paperSize="9" scale="8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topLeftCell="A13" zoomScaleSheetLayoutView="100" workbookViewId="0">
      <selection activeCell="J21" sqref="J21"/>
    </sheetView>
  </sheetViews>
  <sheetFormatPr defaultRowHeight="15"/>
  <cols>
    <col min="2" max="2" width="14" customWidth="1"/>
  </cols>
  <sheetData>
    <row r="1" spans="1:12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>
      <c r="A2" s="445" t="s">
        <v>431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/>
    </row>
    <row r="3" spans="1:12" ht="38.25">
      <c r="A3" s="135" t="s">
        <v>168</v>
      </c>
      <c r="B3" s="136" t="s">
        <v>169</v>
      </c>
      <c r="C3" s="135" t="s">
        <v>170</v>
      </c>
      <c r="D3" s="135" t="s">
        <v>171</v>
      </c>
      <c r="E3" s="135" t="s">
        <v>172</v>
      </c>
      <c r="F3" s="135" t="s">
        <v>173</v>
      </c>
      <c r="G3" s="404" t="s">
        <v>174</v>
      </c>
      <c r="H3" s="405"/>
      <c r="I3" s="404" t="s">
        <v>175</v>
      </c>
      <c r="J3" s="406"/>
      <c r="K3" s="406"/>
      <c r="L3" s="405"/>
    </row>
    <row r="4" spans="1:12" ht="38.25">
      <c r="A4" s="135"/>
      <c r="B4" s="136"/>
      <c r="C4" s="135"/>
      <c r="D4" s="135"/>
      <c r="E4" s="135"/>
      <c r="F4" s="135"/>
      <c r="G4" s="135" t="s">
        <v>300</v>
      </c>
      <c r="H4" s="137" t="s">
        <v>176</v>
      </c>
      <c r="I4" s="135" t="s">
        <v>300</v>
      </c>
      <c r="J4" s="400" t="s">
        <v>176</v>
      </c>
      <c r="K4" s="401"/>
      <c r="L4" s="402"/>
    </row>
    <row r="5" spans="1:12">
      <c r="A5" s="138"/>
      <c r="B5" s="139"/>
      <c r="C5" s="138"/>
      <c r="D5" s="138"/>
      <c r="E5" s="138"/>
      <c r="F5" s="138"/>
      <c r="G5" s="139"/>
      <c r="H5" s="139"/>
      <c r="I5" s="139"/>
      <c r="J5" s="139" t="s">
        <v>177</v>
      </c>
      <c r="K5" s="139" t="s">
        <v>178</v>
      </c>
      <c r="L5" s="139" t="s">
        <v>9</v>
      </c>
    </row>
    <row r="6" spans="1:12">
      <c r="A6" s="140" t="s">
        <v>180</v>
      </c>
      <c r="B6" s="140" t="s">
        <v>181</v>
      </c>
      <c r="C6" s="140" t="s">
        <v>248</v>
      </c>
      <c r="D6" s="140" t="s">
        <v>182</v>
      </c>
      <c r="E6" s="140" t="s">
        <v>183</v>
      </c>
      <c r="F6" s="140" t="s">
        <v>184</v>
      </c>
      <c r="G6" s="140" t="s">
        <v>185</v>
      </c>
      <c r="H6" s="135">
        <v>-10</v>
      </c>
      <c r="I6" s="140">
        <v>0</v>
      </c>
      <c r="J6" s="140" t="s">
        <v>188</v>
      </c>
      <c r="K6" s="140" t="s">
        <v>189</v>
      </c>
      <c r="L6" s="140" t="s">
        <v>190</v>
      </c>
    </row>
    <row r="7" spans="1:12" ht="38.25">
      <c r="A7" s="138">
        <v>1</v>
      </c>
      <c r="B7" s="136" t="s">
        <v>88</v>
      </c>
      <c r="C7" s="135" t="s">
        <v>91</v>
      </c>
      <c r="D7" s="135" t="s">
        <v>90</v>
      </c>
      <c r="E7" s="213" t="s">
        <v>326</v>
      </c>
      <c r="F7" s="214">
        <v>2</v>
      </c>
      <c r="G7" s="215">
        <v>2000</v>
      </c>
      <c r="H7" s="215">
        <v>3000</v>
      </c>
      <c r="I7" s="215">
        <v>500</v>
      </c>
      <c r="J7" s="215">
        <v>3213</v>
      </c>
      <c r="K7" s="215">
        <v>25</v>
      </c>
      <c r="L7" s="143">
        <f t="shared" ref="L7:L18" si="0">J7+K7</f>
        <v>3238</v>
      </c>
    </row>
    <row r="8" spans="1:12" ht="38.25">
      <c r="A8" s="138">
        <v>2</v>
      </c>
      <c r="B8" s="136" t="s">
        <v>198</v>
      </c>
      <c r="C8" s="135" t="s">
        <v>102</v>
      </c>
      <c r="D8" s="135" t="s">
        <v>6</v>
      </c>
      <c r="E8" s="135">
        <v>16</v>
      </c>
      <c r="F8" s="142">
        <v>6</v>
      </c>
      <c r="G8" s="143">
        <v>131</v>
      </c>
      <c r="H8" s="143">
        <v>175</v>
      </c>
      <c r="I8" s="143">
        <v>1145</v>
      </c>
      <c r="J8" s="143">
        <v>856</v>
      </c>
      <c r="K8" s="143">
        <v>168</v>
      </c>
      <c r="L8" s="143">
        <f t="shared" si="0"/>
        <v>1024</v>
      </c>
    </row>
    <row r="9" spans="1:12" ht="51">
      <c r="A9" s="138">
        <v>3</v>
      </c>
      <c r="B9" s="136" t="s">
        <v>103</v>
      </c>
      <c r="C9" s="135" t="s">
        <v>105</v>
      </c>
      <c r="D9" s="135" t="s">
        <v>90</v>
      </c>
      <c r="E9" s="135">
        <v>100.28</v>
      </c>
      <c r="F9" s="214">
        <v>4</v>
      </c>
      <c r="G9" s="217">
        <v>1500</v>
      </c>
      <c r="H9" s="217">
        <v>1380</v>
      </c>
      <c r="I9" s="217">
        <v>2500</v>
      </c>
      <c r="J9" s="215">
        <v>1950</v>
      </c>
      <c r="K9" s="215">
        <v>315</v>
      </c>
      <c r="L9" s="143">
        <f t="shared" si="0"/>
        <v>2265</v>
      </c>
    </row>
    <row r="10" spans="1:12" ht="51">
      <c r="A10" s="138">
        <v>4</v>
      </c>
      <c r="B10" s="136" t="s">
        <v>108</v>
      </c>
      <c r="C10" s="135" t="s">
        <v>47</v>
      </c>
      <c r="D10" s="135" t="s">
        <v>318</v>
      </c>
      <c r="E10" s="135">
        <v>404.69</v>
      </c>
      <c r="F10" s="142">
        <v>16</v>
      </c>
      <c r="G10" s="218">
        <v>1000</v>
      </c>
      <c r="H10" s="218">
        <v>1115</v>
      </c>
      <c r="I10" s="219">
        <v>60000</v>
      </c>
      <c r="J10" s="219">
        <v>2959</v>
      </c>
      <c r="K10" s="219">
        <v>12993</v>
      </c>
      <c r="L10" s="220">
        <f>SUM(J10:K10)</f>
        <v>15952</v>
      </c>
    </row>
    <row r="11" spans="1:12" ht="51">
      <c r="A11" s="138">
        <v>5</v>
      </c>
      <c r="B11" s="136" t="s">
        <v>199</v>
      </c>
      <c r="C11" s="135" t="s">
        <v>111</v>
      </c>
      <c r="D11" s="135" t="s">
        <v>6</v>
      </c>
      <c r="E11" s="135">
        <v>36</v>
      </c>
      <c r="F11" s="142">
        <v>8</v>
      </c>
      <c r="G11" s="143">
        <v>50</v>
      </c>
      <c r="H11" s="143">
        <v>1583</v>
      </c>
      <c r="I11" s="143">
        <v>834</v>
      </c>
      <c r="J11" s="143">
        <v>1281</v>
      </c>
      <c r="K11" s="143">
        <v>477</v>
      </c>
      <c r="L11" s="143">
        <f t="shared" si="0"/>
        <v>1758</v>
      </c>
    </row>
    <row r="12" spans="1:12" ht="38.25">
      <c r="A12" s="138">
        <v>6</v>
      </c>
      <c r="B12" s="136" t="s">
        <v>115</v>
      </c>
      <c r="C12" s="144" t="s">
        <v>117</v>
      </c>
      <c r="D12" s="135" t="s">
        <v>90</v>
      </c>
      <c r="E12" s="135">
        <v>247.39</v>
      </c>
      <c r="F12" s="142">
        <v>15</v>
      </c>
      <c r="G12" s="128">
        <v>453</v>
      </c>
      <c r="H12" s="128">
        <v>1398</v>
      </c>
      <c r="I12" s="128">
        <v>1801</v>
      </c>
      <c r="J12" s="128">
        <v>1972</v>
      </c>
      <c r="K12" s="128">
        <v>174</v>
      </c>
      <c r="L12" s="143">
        <v>1966</v>
      </c>
    </row>
    <row r="13" spans="1:12" ht="63.75">
      <c r="A13" s="138">
        <v>7</v>
      </c>
      <c r="B13" s="136" t="s">
        <v>144</v>
      </c>
      <c r="C13" s="135" t="s">
        <v>202</v>
      </c>
      <c r="D13" s="138" t="s">
        <v>146</v>
      </c>
      <c r="E13" s="135">
        <v>1867.0540000000001</v>
      </c>
      <c r="F13" s="224">
        <v>1</v>
      </c>
      <c r="G13" s="225">
        <v>10000</v>
      </c>
      <c r="H13" s="226">
        <v>3000</v>
      </c>
      <c r="I13" s="227">
        <v>700</v>
      </c>
      <c r="J13" s="228">
        <v>324</v>
      </c>
      <c r="K13" s="228">
        <v>3</v>
      </c>
      <c r="L13" s="143">
        <f t="shared" si="0"/>
        <v>327</v>
      </c>
    </row>
    <row r="14" spans="1:12" ht="25.5">
      <c r="A14" s="138">
        <v>8</v>
      </c>
      <c r="B14" s="153" t="s">
        <v>294</v>
      </c>
      <c r="C14" s="135" t="s">
        <v>295</v>
      </c>
      <c r="D14" s="135" t="s">
        <v>112</v>
      </c>
      <c r="E14" s="135">
        <v>2206.0300000000002</v>
      </c>
      <c r="F14" s="244">
        <v>16</v>
      </c>
      <c r="G14" s="128">
        <v>550</v>
      </c>
      <c r="H14" s="128">
        <v>2152</v>
      </c>
      <c r="I14" s="128">
        <v>1360</v>
      </c>
      <c r="J14" s="128">
        <v>2265</v>
      </c>
      <c r="K14" s="128">
        <v>59</v>
      </c>
      <c r="L14" s="143">
        <v>2407</v>
      </c>
    </row>
    <row r="15" spans="1:12" ht="25.5">
      <c r="A15" s="138">
        <v>9</v>
      </c>
      <c r="B15" s="136" t="s">
        <v>140</v>
      </c>
      <c r="C15" s="135" t="s">
        <v>139</v>
      </c>
      <c r="D15" s="135" t="s">
        <v>90</v>
      </c>
      <c r="E15" s="138">
        <v>100.37</v>
      </c>
      <c r="F15" s="150">
        <v>4</v>
      </c>
      <c r="G15" s="143">
        <v>1500</v>
      </c>
      <c r="H15" s="143">
        <v>791</v>
      </c>
      <c r="I15" s="143">
        <v>240</v>
      </c>
      <c r="J15" s="149">
        <v>493</v>
      </c>
      <c r="K15" s="149">
        <v>55</v>
      </c>
      <c r="L15" s="143">
        <f t="shared" si="0"/>
        <v>548</v>
      </c>
    </row>
    <row r="16" spans="1:12" ht="33.75">
      <c r="A16" s="138">
        <v>10</v>
      </c>
      <c r="B16" s="60" t="s">
        <v>269</v>
      </c>
      <c r="C16" s="60" t="s">
        <v>270</v>
      </c>
      <c r="D16" s="61" t="s">
        <v>6</v>
      </c>
      <c r="E16" s="135">
        <v>20.23</v>
      </c>
      <c r="F16" s="263">
        <v>1</v>
      </c>
      <c r="G16" s="128">
        <v>0</v>
      </c>
      <c r="H16" s="128">
        <v>60</v>
      </c>
      <c r="I16" s="128">
        <v>2000</v>
      </c>
      <c r="J16" s="128">
        <v>625</v>
      </c>
      <c r="K16" s="128">
        <v>298</v>
      </c>
      <c r="L16" s="143">
        <f t="shared" si="0"/>
        <v>923</v>
      </c>
    </row>
    <row r="17" spans="1:12" ht="63.75">
      <c r="A17" s="138">
        <v>11</v>
      </c>
      <c r="B17" s="136" t="s">
        <v>128</v>
      </c>
      <c r="C17" s="135" t="s">
        <v>130</v>
      </c>
      <c r="D17" s="135" t="s">
        <v>129</v>
      </c>
      <c r="E17" s="135">
        <v>101.12</v>
      </c>
      <c r="F17" s="263">
        <v>1</v>
      </c>
      <c r="G17" s="148">
        <v>1000</v>
      </c>
      <c r="H17" s="222">
        <v>431</v>
      </c>
      <c r="I17" s="148">
        <v>100</v>
      </c>
      <c r="J17" s="149">
        <v>55</v>
      </c>
      <c r="K17" s="149">
        <v>2</v>
      </c>
      <c r="L17" s="143">
        <f t="shared" si="0"/>
        <v>57</v>
      </c>
    </row>
    <row r="18" spans="1:12" ht="51">
      <c r="A18" s="138">
        <v>12</v>
      </c>
      <c r="B18" s="136" t="s">
        <v>113</v>
      </c>
      <c r="C18" s="135" t="s">
        <v>200</v>
      </c>
      <c r="D18" s="135" t="s">
        <v>112</v>
      </c>
      <c r="E18" s="135">
        <v>1035.6687999999999</v>
      </c>
      <c r="F18" s="142">
        <v>0</v>
      </c>
      <c r="G18" s="119">
        <v>100000</v>
      </c>
      <c r="H18" s="119">
        <v>0</v>
      </c>
      <c r="I18" s="119">
        <v>240000</v>
      </c>
      <c r="J18" s="119">
        <v>24</v>
      </c>
      <c r="K18" s="119">
        <v>0</v>
      </c>
      <c r="L18" s="143">
        <f t="shared" si="0"/>
        <v>24</v>
      </c>
    </row>
    <row r="19" spans="1:12">
      <c r="A19" s="138"/>
      <c r="B19" s="60"/>
      <c r="C19" s="60"/>
      <c r="D19" s="61"/>
      <c r="E19" s="135"/>
      <c r="F19" s="263"/>
      <c r="G19" s="128"/>
      <c r="H19" s="128"/>
      <c r="I19" s="154" t="s">
        <v>9</v>
      </c>
      <c r="J19" s="281">
        <f>SUM(J7:J18)</f>
        <v>16017</v>
      </c>
      <c r="K19" s="281">
        <f>SUM(K7:K18)</f>
        <v>14569</v>
      </c>
      <c r="L19" s="134">
        <f>SUM(L7:L18)</f>
        <v>30489</v>
      </c>
    </row>
    <row r="20" spans="1:12">
      <c r="A20" s="84"/>
      <c r="C20" s="155"/>
      <c r="D20" s="155"/>
      <c r="E20" s="155"/>
      <c r="F20" s="156"/>
      <c r="G20" s="156"/>
      <c r="H20" s="156"/>
      <c r="I20" s="156"/>
      <c r="J20" s="156"/>
      <c r="K20" s="156"/>
      <c r="L20" s="156"/>
    </row>
  </sheetData>
  <mergeCells count="5">
    <mergeCell ref="A1:L1"/>
    <mergeCell ref="G3:H3"/>
    <mergeCell ref="I3:L3"/>
    <mergeCell ref="J4:L4"/>
    <mergeCell ref="A2:L2"/>
  </mergeCells>
  <pageMargins left="0.7" right="0.7" top="0.75" bottom="0.75" header="0.3" footer="0.3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topLeftCell="A17" zoomScale="90" zoomScaleSheetLayoutView="90" workbookViewId="0">
      <selection activeCell="O26" sqref="O26"/>
    </sheetView>
  </sheetViews>
  <sheetFormatPr defaultRowHeight="15"/>
  <cols>
    <col min="2" max="2" width="14" customWidth="1"/>
    <col min="6" max="14" width="0" hidden="1" customWidth="1"/>
    <col min="15" max="15" width="18.140625" customWidth="1"/>
  </cols>
  <sheetData>
    <row r="1" spans="1:15">
      <c r="A1" s="125"/>
      <c r="B1" s="125"/>
      <c r="C1" s="125"/>
      <c r="D1" s="124"/>
      <c r="E1" s="124"/>
      <c r="F1" s="125"/>
      <c r="G1" s="125"/>
      <c r="H1" s="125"/>
      <c r="I1" s="411" t="s">
        <v>205</v>
      </c>
      <c r="J1" s="411"/>
      <c r="K1" s="411"/>
      <c r="L1" s="125"/>
      <c r="M1" s="125"/>
      <c r="N1" s="125"/>
      <c r="O1" s="125"/>
    </row>
    <row r="2" spans="1:15" ht="34.5" customHeight="1">
      <c r="A2" s="448" t="s">
        <v>432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</row>
    <row r="3" spans="1:15">
      <c r="A3" s="245"/>
      <c r="B3" s="246"/>
      <c r="C3" s="246"/>
      <c r="D3" s="246"/>
      <c r="E3" s="246"/>
      <c r="F3" s="246"/>
      <c r="G3" s="246" t="s">
        <v>316</v>
      </c>
      <c r="H3" s="246"/>
      <c r="I3" s="246"/>
      <c r="J3" s="246"/>
      <c r="K3" s="246"/>
      <c r="L3" s="246"/>
      <c r="M3" s="246"/>
      <c r="N3" s="246"/>
      <c r="O3" s="246"/>
    </row>
    <row r="4" spans="1:15">
      <c r="A4" s="157"/>
      <c r="B4" s="158"/>
      <c r="C4" s="125"/>
      <c r="D4" s="117"/>
      <c r="E4" s="117"/>
      <c r="F4" s="159"/>
      <c r="G4" s="159"/>
      <c r="H4" s="159"/>
      <c r="I4" s="159"/>
      <c r="J4" s="159"/>
      <c r="K4" s="159"/>
      <c r="L4" s="110"/>
      <c r="M4" s="160" t="s">
        <v>206</v>
      </c>
      <c r="N4" s="110"/>
      <c r="O4" s="161"/>
    </row>
    <row r="5" spans="1:15" ht="31.5">
      <c r="A5" s="247" t="s">
        <v>168</v>
      </c>
      <c r="B5" s="162" t="s">
        <v>169</v>
      </c>
      <c r="C5" s="247" t="s">
        <v>207</v>
      </c>
      <c r="D5" s="242" t="s">
        <v>208</v>
      </c>
      <c r="E5" s="242" t="s">
        <v>172</v>
      </c>
      <c r="F5" s="410" t="s">
        <v>209</v>
      </c>
      <c r="G5" s="410"/>
      <c r="H5" s="397" t="s">
        <v>210</v>
      </c>
      <c r="I5" s="397"/>
      <c r="J5" s="397"/>
      <c r="K5" s="410" t="s">
        <v>211</v>
      </c>
      <c r="L5" s="410"/>
      <c r="M5" s="410" t="s">
        <v>212</v>
      </c>
      <c r="N5" s="412" t="s">
        <v>212</v>
      </c>
      <c r="O5" s="247" t="s">
        <v>296</v>
      </c>
    </row>
    <row r="6" spans="1:15">
      <c r="A6" s="242"/>
      <c r="B6" s="162"/>
      <c r="C6" s="163" t="s">
        <v>181</v>
      </c>
      <c r="D6" s="242"/>
      <c r="E6" s="242"/>
      <c r="F6" s="115"/>
      <c r="G6" s="115"/>
      <c r="H6" s="115" t="s">
        <v>218</v>
      </c>
      <c r="I6" s="115" t="s">
        <v>219</v>
      </c>
      <c r="J6" s="115"/>
      <c r="K6" s="115"/>
      <c r="L6" s="115"/>
      <c r="M6" s="115"/>
      <c r="N6" s="115"/>
      <c r="O6" s="159"/>
    </row>
    <row r="7" spans="1:15" ht="21">
      <c r="A7" s="163" t="s">
        <v>179</v>
      </c>
      <c r="B7" s="164" t="s">
        <v>180</v>
      </c>
      <c r="C7" s="125"/>
      <c r="D7" s="163" t="s">
        <v>220</v>
      </c>
      <c r="E7" s="163" t="s">
        <v>182</v>
      </c>
      <c r="F7" s="163" t="s">
        <v>183</v>
      </c>
      <c r="G7" s="163" t="s">
        <v>184</v>
      </c>
      <c r="H7" s="163" t="s">
        <v>185</v>
      </c>
      <c r="I7" s="163" t="s">
        <v>186</v>
      </c>
      <c r="J7" s="163" t="s">
        <v>187</v>
      </c>
      <c r="K7" s="163" t="s">
        <v>188</v>
      </c>
      <c r="L7" s="163" t="s">
        <v>189</v>
      </c>
      <c r="M7" s="163" t="s">
        <v>190</v>
      </c>
      <c r="N7" s="163" t="s">
        <v>191</v>
      </c>
      <c r="O7" s="163" t="s">
        <v>221</v>
      </c>
    </row>
    <row r="8" spans="1:15" ht="22.5">
      <c r="A8" s="243">
        <v>1</v>
      </c>
      <c r="B8" s="248" t="s">
        <v>88</v>
      </c>
      <c r="C8" s="243" t="s">
        <v>91</v>
      </c>
      <c r="D8" s="243" t="s">
        <v>90</v>
      </c>
      <c r="E8" s="166">
        <v>132.643</v>
      </c>
      <c r="F8" s="190">
        <v>0</v>
      </c>
      <c r="G8" s="190">
        <v>0</v>
      </c>
      <c r="H8" s="190">
        <v>2.4300000000000002</v>
      </c>
      <c r="I8" s="190">
        <v>49.33</v>
      </c>
      <c r="J8" s="190">
        <v>873.3</v>
      </c>
      <c r="K8" s="190">
        <v>0</v>
      </c>
      <c r="L8" s="190">
        <v>0</v>
      </c>
      <c r="M8" s="190">
        <v>0</v>
      </c>
      <c r="N8" s="190">
        <v>0</v>
      </c>
      <c r="O8" s="165">
        <f t="shared" ref="O8:O16" si="0">H8+I8+J8+M8+N8</f>
        <v>925.06</v>
      </c>
    </row>
    <row r="9" spans="1:15" ht="33.75">
      <c r="A9" s="243">
        <v>2</v>
      </c>
      <c r="B9" s="248" t="s">
        <v>308</v>
      </c>
      <c r="C9" s="243" t="s">
        <v>102</v>
      </c>
      <c r="D9" s="243" t="s">
        <v>6</v>
      </c>
      <c r="E9" s="243">
        <v>16</v>
      </c>
      <c r="F9" s="165">
        <v>0</v>
      </c>
      <c r="G9" s="165">
        <v>22.152999999999999</v>
      </c>
      <c r="H9" s="165">
        <v>0</v>
      </c>
      <c r="I9" s="165">
        <v>0.38</v>
      </c>
      <c r="J9" s="165">
        <v>75.680000000000007</v>
      </c>
      <c r="K9" s="165">
        <v>0</v>
      </c>
      <c r="L9" s="165">
        <v>0</v>
      </c>
      <c r="M9" s="165">
        <v>0</v>
      </c>
      <c r="N9" s="165">
        <v>15</v>
      </c>
      <c r="O9" s="165">
        <f t="shared" si="0"/>
        <v>91.06</v>
      </c>
    </row>
    <row r="10" spans="1:15" ht="45">
      <c r="A10" s="243">
        <v>3</v>
      </c>
      <c r="B10" s="248" t="s">
        <v>103</v>
      </c>
      <c r="C10" s="243" t="s">
        <v>105</v>
      </c>
      <c r="D10" s="243" t="s">
        <v>90</v>
      </c>
      <c r="E10" s="243">
        <v>100.28</v>
      </c>
      <c r="F10" s="190">
        <v>75</v>
      </c>
      <c r="G10" s="190">
        <v>700</v>
      </c>
      <c r="H10" s="190">
        <v>17.72</v>
      </c>
      <c r="I10" s="190">
        <v>83.98</v>
      </c>
      <c r="J10" s="190">
        <v>677.26</v>
      </c>
      <c r="K10" s="190">
        <v>0</v>
      </c>
      <c r="L10" s="190">
        <v>0</v>
      </c>
      <c r="M10" s="190">
        <v>0</v>
      </c>
      <c r="N10" s="190">
        <v>0</v>
      </c>
      <c r="O10" s="165">
        <f t="shared" si="0"/>
        <v>778.96</v>
      </c>
    </row>
    <row r="11" spans="1:15" ht="33" customHeight="1">
      <c r="A11" s="243">
        <v>4</v>
      </c>
      <c r="B11" s="248" t="s">
        <v>108</v>
      </c>
      <c r="C11" s="243" t="s">
        <v>47</v>
      </c>
      <c r="D11" s="243" t="s">
        <v>126</v>
      </c>
      <c r="E11" s="243" t="s">
        <v>327</v>
      </c>
      <c r="F11" s="191">
        <v>154.19999999999999</v>
      </c>
      <c r="G11" s="192">
        <v>192</v>
      </c>
      <c r="H11" s="193">
        <v>0</v>
      </c>
      <c r="I11" s="192">
        <v>48</v>
      </c>
      <c r="J11" s="191">
        <v>98.7</v>
      </c>
      <c r="K11" s="192">
        <v>96.9</v>
      </c>
      <c r="L11" s="192">
        <v>239.9</v>
      </c>
      <c r="M11" s="192">
        <v>234.9</v>
      </c>
      <c r="N11" s="192">
        <v>423.6</v>
      </c>
      <c r="O11" s="165">
        <f t="shared" si="0"/>
        <v>805.2</v>
      </c>
    </row>
    <row r="12" spans="1:15" ht="45">
      <c r="A12" s="243">
        <v>5</v>
      </c>
      <c r="B12" s="248" t="s">
        <v>309</v>
      </c>
      <c r="C12" s="243" t="s">
        <v>111</v>
      </c>
      <c r="D12" s="243" t="s">
        <v>6</v>
      </c>
      <c r="E12" s="243">
        <v>36</v>
      </c>
      <c r="F12" s="57">
        <v>0</v>
      </c>
      <c r="G12" s="165">
        <v>34.26</v>
      </c>
      <c r="H12" s="165">
        <v>49.97</v>
      </c>
      <c r="I12" s="165">
        <v>11.43</v>
      </c>
      <c r="J12" s="165">
        <v>57.16</v>
      </c>
      <c r="K12" s="165">
        <v>0</v>
      </c>
      <c r="L12" s="165">
        <v>1.35</v>
      </c>
      <c r="M12" s="165">
        <v>0</v>
      </c>
      <c r="N12" s="165">
        <v>1.39</v>
      </c>
      <c r="O12" s="165">
        <f t="shared" si="0"/>
        <v>119.95</v>
      </c>
    </row>
    <row r="13" spans="1:15" ht="33.75">
      <c r="A13" s="243">
        <v>6</v>
      </c>
      <c r="B13" s="248" t="s">
        <v>115</v>
      </c>
      <c r="C13" s="122" t="s">
        <v>117</v>
      </c>
      <c r="D13" s="243" t="s">
        <v>90</v>
      </c>
      <c r="E13" s="243">
        <v>247.39</v>
      </c>
      <c r="F13" s="119">
        <v>70</v>
      </c>
      <c r="G13" s="119">
        <v>2534.59</v>
      </c>
      <c r="H13" s="119">
        <v>33.270000000000003</v>
      </c>
      <c r="I13" s="119">
        <v>53.164999999999999</v>
      </c>
      <c r="J13" s="119">
        <v>1619.1377600000001</v>
      </c>
      <c r="K13" s="119">
        <v>0</v>
      </c>
      <c r="L13" s="119">
        <v>53.45</v>
      </c>
      <c r="M13" s="119">
        <v>0</v>
      </c>
      <c r="N13" s="119">
        <v>497.2</v>
      </c>
      <c r="O13" s="165">
        <f t="shared" si="0"/>
        <v>2202.7727599999998</v>
      </c>
    </row>
    <row r="14" spans="1:15" ht="56.25">
      <c r="A14" s="243">
        <v>7</v>
      </c>
      <c r="B14" s="248" t="s">
        <v>144</v>
      </c>
      <c r="C14" s="110" t="s">
        <v>233</v>
      </c>
      <c r="D14" s="117" t="s">
        <v>146</v>
      </c>
      <c r="E14" s="195" t="s">
        <v>265</v>
      </c>
      <c r="F14" s="196">
        <v>600</v>
      </c>
      <c r="G14" s="196">
        <v>3573</v>
      </c>
      <c r="H14" s="196">
        <v>9.07</v>
      </c>
      <c r="I14" s="196">
        <v>120.5</v>
      </c>
      <c r="J14" s="197">
        <v>4370.1000000000004</v>
      </c>
      <c r="K14" s="196">
        <v>200</v>
      </c>
      <c r="L14" s="196">
        <v>235</v>
      </c>
      <c r="M14" s="196">
        <v>100</v>
      </c>
      <c r="N14" s="198">
        <v>295.08999999999997</v>
      </c>
      <c r="O14" s="165">
        <f t="shared" si="0"/>
        <v>4894.76</v>
      </c>
    </row>
    <row r="15" spans="1:15" ht="25.5">
      <c r="A15" s="243">
        <v>8</v>
      </c>
      <c r="B15" s="153" t="s">
        <v>294</v>
      </c>
      <c r="C15" s="243" t="s">
        <v>297</v>
      </c>
      <c r="D15" s="243" t="s">
        <v>112</v>
      </c>
      <c r="E15" s="243">
        <v>2206.0300000000002</v>
      </c>
      <c r="F15" s="118">
        <v>0</v>
      </c>
      <c r="G15" s="118">
        <v>320.62</v>
      </c>
      <c r="H15" s="118">
        <v>0</v>
      </c>
      <c r="I15" s="118">
        <v>0</v>
      </c>
      <c r="J15" s="118">
        <v>1401.1</v>
      </c>
      <c r="K15" s="118">
        <v>0</v>
      </c>
      <c r="L15" s="118">
        <v>0</v>
      </c>
      <c r="M15" s="118">
        <v>0</v>
      </c>
      <c r="N15" s="118">
        <v>17</v>
      </c>
      <c r="O15" s="165">
        <f t="shared" si="0"/>
        <v>1418.1</v>
      </c>
    </row>
    <row r="16" spans="1:15" ht="22.5">
      <c r="A16" s="243">
        <v>9</v>
      </c>
      <c r="B16" s="248" t="s">
        <v>140</v>
      </c>
      <c r="C16" s="243" t="s">
        <v>139</v>
      </c>
      <c r="D16" s="243" t="s">
        <v>90</v>
      </c>
      <c r="E16" s="243">
        <v>103</v>
      </c>
      <c r="F16" s="141">
        <v>234</v>
      </c>
      <c r="G16" s="141">
        <v>720</v>
      </c>
      <c r="H16" s="119">
        <v>33.86</v>
      </c>
      <c r="I16" s="170">
        <v>193.42</v>
      </c>
      <c r="J16" s="141">
        <v>983.79</v>
      </c>
      <c r="K16" s="141">
        <v>0</v>
      </c>
      <c r="L16" s="141">
        <v>0</v>
      </c>
      <c r="M16" s="141">
        <v>0</v>
      </c>
      <c r="N16" s="141">
        <v>0</v>
      </c>
      <c r="O16" s="165">
        <f t="shared" si="0"/>
        <v>1211.07</v>
      </c>
    </row>
    <row r="17" spans="1:15" ht="33.75">
      <c r="A17" s="262">
        <v>10</v>
      </c>
      <c r="B17" s="264" t="s">
        <v>113</v>
      </c>
      <c r="C17" s="262" t="s">
        <v>200</v>
      </c>
      <c r="D17" s="262" t="s">
        <v>112</v>
      </c>
      <c r="E17" s="262">
        <v>1035.6687999999999</v>
      </c>
      <c r="F17" s="143">
        <v>3683</v>
      </c>
      <c r="G17" s="143">
        <v>0</v>
      </c>
      <c r="H17" s="143">
        <v>997.59</v>
      </c>
      <c r="I17" s="143">
        <v>181.01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65">
        <f t="shared" ref="O17:O19" si="1">H17+I17+J17+M17+N17</f>
        <v>1178.5999999999999</v>
      </c>
    </row>
    <row r="18" spans="1:15" ht="45">
      <c r="A18" s="262">
        <v>11</v>
      </c>
      <c r="B18" s="264" t="s">
        <v>128</v>
      </c>
      <c r="C18" s="262" t="s">
        <v>130</v>
      </c>
      <c r="D18" s="262" t="s">
        <v>129</v>
      </c>
      <c r="E18" s="262">
        <v>101.12</v>
      </c>
      <c r="F18" s="141">
        <v>0</v>
      </c>
      <c r="G18" s="141">
        <v>282</v>
      </c>
      <c r="H18" s="141">
        <v>30</v>
      </c>
      <c r="I18" s="141">
        <v>0.52</v>
      </c>
      <c r="J18" s="141">
        <v>404</v>
      </c>
      <c r="K18" s="141">
        <v>0</v>
      </c>
      <c r="L18" s="141">
        <v>97</v>
      </c>
      <c r="M18" s="141">
        <v>0</v>
      </c>
      <c r="N18" s="141">
        <v>0</v>
      </c>
      <c r="O18" s="165">
        <f t="shared" si="1"/>
        <v>434.52</v>
      </c>
    </row>
    <row r="19" spans="1:15" ht="22.5">
      <c r="A19" s="262">
        <v>12</v>
      </c>
      <c r="B19" s="60" t="s">
        <v>271</v>
      </c>
      <c r="C19" s="60" t="s">
        <v>270</v>
      </c>
      <c r="D19" s="61" t="s">
        <v>6</v>
      </c>
      <c r="E19" s="199">
        <v>25.73</v>
      </c>
      <c r="F19" s="200">
        <v>36</v>
      </c>
      <c r="G19" s="200">
        <v>27.04</v>
      </c>
      <c r="H19" s="200">
        <v>0.16</v>
      </c>
      <c r="I19" s="200">
        <v>8.36</v>
      </c>
      <c r="J19" s="200">
        <v>29.84</v>
      </c>
      <c r="K19" s="200">
        <v>0</v>
      </c>
      <c r="L19" s="200">
        <v>0</v>
      </c>
      <c r="M19" s="200">
        <v>0</v>
      </c>
      <c r="N19" s="200">
        <v>0</v>
      </c>
      <c r="O19" s="165">
        <f t="shared" si="1"/>
        <v>38.36</v>
      </c>
    </row>
    <row r="20" spans="1:15">
      <c r="A20" s="2"/>
      <c r="B20" s="2"/>
      <c r="C20" s="2"/>
      <c r="D20" s="2"/>
      <c r="E20" s="2" t="s">
        <v>9</v>
      </c>
      <c r="F20" s="2"/>
      <c r="G20" s="2"/>
      <c r="H20" s="2"/>
      <c r="I20" s="2"/>
      <c r="J20" s="2"/>
      <c r="K20" s="2"/>
      <c r="L20" s="2"/>
      <c r="M20" s="2"/>
      <c r="N20" s="2"/>
      <c r="O20" s="234">
        <f>SUM(O8:O19)</f>
        <v>14098.412760000001</v>
      </c>
    </row>
  </sheetData>
  <mergeCells count="6">
    <mergeCell ref="I1:K1"/>
    <mergeCell ref="A2:O2"/>
    <mergeCell ref="F5:G5"/>
    <mergeCell ref="H5:J5"/>
    <mergeCell ref="K5:L5"/>
    <mergeCell ref="M5:N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5"/>
  <sheetViews>
    <sheetView topLeftCell="A13" workbookViewId="0">
      <selection activeCell="C18" sqref="C18"/>
    </sheetView>
  </sheetViews>
  <sheetFormatPr defaultRowHeight="15"/>
  <cols>
    <col min="2" max="2" width="22.140625" customWidth="1"/>
  </cols>
  <sheetData>
    <row r="1" spans="1:6" ht="22.5">
      <c r="A1" s="451" t="s">
        <v>433</v>
      </c>
      <c r="B1" s="451"/>
      <c r="C1" s="451"/>
      <c r="D1" s="451"/>
      <c r="E1" s="451"/>
      <c r="F1" s="451"/>
    </row>
    <row r="2" spans="1:6">
      <c r="A2" s="452" t="s">
        <v>434</v>
      </c>
      <c r="B2" s="452" t="s">
        <v>435</v>
      </c>
      <c r="C2" s="452" t="s">
        <v>208</v>
      </c>
      <c r="D2" s="453" t="s">
        <v>436</v>
      </c>
      <c r="E2" s="455" t="s">
        <v>437</v>
      </c>
      <c r="F2" s="453" t="s">
        <v>438</v>
      </c>
    </row>
    <row r="3" spans="1:6">
      <c r="A3" s="452"/>
      <c r="B3" s="452"/>
      <c r="C3" s="452"/>
      <c r="D3" s="454"/>
      <c r="E3" s="455"/>
      <c r="F3" s="454"/>
    </row>
    <row r="4" spans="1:6" ht="15.75">
      <c r="A4" s="265">
        <v>1</v>
      </c>
      <c r="B4" s="265" t="s">
        <v>439</v>
      </c>
      <c r="C4" s="265" t="s">
        <v>440</v>
      </c>
      <c r="D4" s="266">
        <v>144.19999999999999</v>
      </c>
      <c r="E4" s="267">
        <v>137.1</v>
      </c>
      <c r="F4" s="267">
        <v>8.9</v>
      </c>
    </row>
    <row r="5" spans="1:6" ht="31.5">
      <c r="A5" s="268">
        <v>2</v>
      </c>
      <c r="B5" s="268" t="s">
        <v>441</v>
      </c>
      <c r="C5" s="268" t="s">
        <v>90</v>
      </c>
      <c r="D5" s="269">
        <v>132.63999999999999</v>
      </c>
      <c r="E5" s="269">
        <v>88.12</v>
      </c>
      <c r="F5" s="269">
        <v>44.15</v>
      </c>
    </row>
    <row r="6" spans="1:6" ht="50.1" customHeight="1">
      <c r="A6" s="265">
        <v>3</v>
      </c>
      <c r="B6" s="268" t="s">
        <v>442</v>
      </c>
      <c r="C6" s="268" t="s">
        <v>6</v>
      </c>
      <c r="D6" s="269">
        <v>36</v>
      </c>
      <c r="E6" s="269">
        <v>8.02</v>
      </c>
      <c r="F6" s="269">
        <v>27.97</v>
      </c>
    </row>
    <row r="7" spans="1:6" ht="50.1" customHeight="1">
      <c r="A7" s="268">
        <v>4</v>
      </c>
      <c r="B7" s="268" t="s">
        <v>443</v>
      </c>
      <c r="C7" s="268" t="s">
        <v>90</v>
      </c>
      <c r="D7" s="269">
        <v>100.28</v>
      </c>
      <c r="E7" s="269">
        <v>59.16</v>
      </c>
      <c r="F7" s="269">
        <v>51.23</v>
      </c>
    </row>
    <row r="8" spans="1:6" ht="50.1" customHeight="1">
      <c r="A8" s="265">
        <v>5</v>
      </c>
      <c r="B8" s="268" t="s">
        <v>444</v>
      </c>
      <c r="C8" s="268" t="s">
        <v>445</v>
      </c>
      <c r="D8" s="269">
        <v>404.7</v>
      </c>
      <c r="E8" s="269">
        <v>184.94</v>
      </c>
      <c r="F8" s="269">
        <v>193.2</v>
      </c>
    </row>
    <row r="9" spans="1:6" ht="50.1" customHeight="1">
      <c r="A9" s="268">
        <v>6</v>
      </c>
      <c r="B9" s="268" t="s">
        <v>446</v>
      </c>
      <c r="C9" s="268" t="s">
        <v>6</v>
      </c>
      <c r="D9" s="269">
        <v>16</v>
      </c>
      <c r="E9" s="269">
        <v>7.02</v>
      </c>
      <c r="F9" s="269">
        <v>8.9700000000000006</v>
      </c>
    </row>
    <row r="10" spans="1:6" ht="50.1" customHeight="1">
      <c r="A10" s="265">
        <v>7</v>
      </c>
      <c r="B10" s="268" t="s">
        <v>447</v>
      </c>
      <c r="C10" s="268" t="s">
        <v>448</v>
      </c>
      <c r="D10" s="269">
        <v>1360</v>
      </c>
      <c r="E10" s="269">
        <v>506.41</v>
      </c>
      <c r="F10" s="269">
        <v>339.47</v>
      </c>
    </row>
    <row r="11" spans="1:6" ht="50.1" customHeight="1">
      <c r="A11" s="268">
        <v>8</v>
      </c>
      <c r="B11" s="268" t="s">
        <v>449</v>
      </c>
      <c r="C11" s="268" t="s">
        <v>90</v>
      </c>
      <c r="D11" s="269">
        <v>247.39</v>
      </c>
      <c r="E11" s="269">
        <v>204.01</v>
      </c>
      <c r="F11" s="269">
        <v>43.39</v>
      </c>
    </row>
    <row r="12" spans="1:6" ht="50.1" customHeight="1">
      <c r="A12" s="265">
        <v>9</v>
      </c>
      <c r="B12" s="268" t="s">
        <v>450</v>
      </c>
      <c r="C12" s="268" t="s">
        <v>6</v>
      </c>
      <c r="D12" s="269">
        <v>20.76</v>
      </c>
      <c r="E12" s="269">
        <v>0</v>
      </c>
      <c r="F12" s="269">
        <v>20.76</v>
      </c>
    </row>
    <row r="13" spans="1:6" ht="50.1" customHeight="1">
      <c r="A13" s="268">
        <v>10</v>
      </c>
      <c r="B13" s="268" t="s">
        <v>451</v>
      </c>
      <c r="C13" s="268" t="s">
        <v>452</v>
      </c>
      <c r="D13" s="269">
        <v>755.65700000000004</v>
      </c>
      <c r="E13" s="269">
        <v>755.65</v>
      </c>
      <c r="F13" s="269">
        <v>0</v>
      </c>
    </row>
    <row r="14" spans="1:6" ht="50.1" customHeight="1">
      <c r="A14" s="265">
        <v>11</v>
      </c>
      <c r="B14" s="268" t="s">
        <v>453</v>
      </c>
      <c r="C14" s="268" t="s">
        <v>454</v>
      </c>
      <c r="D14" s="269">
        <v>100.37</v>
      </c>
      <c r="E14" s="270">
        <v>7.02</v>
      </c>
      <c r="F14" s="269">
        <v>8.9700000000000006</v>
      </c>
    </row>
    <row r="15" spans="1:6" ht="15.75">
      <c r="A15" s="271"/>
      <c r="B15" s="271"/>
      <c r="C15" s="271"/>
      <c r="D15" s="272">
        <f>SUM(D4:D14)</f>
        <v>3317.9969999999998</v>
      </c>
      <c r="E15" s="272">
        <f>SUM(E4:E14)</f>
        <v>1957.4499999999998</v>
      </c>
      <c r="F15" s="273">
        <f>SUM(F4:F14)</f>
        <v>747.0100000000001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workbookViewId="0">
      <pane xSplit="1" ySplit="7" topLeftCell="B68" activePane="bottomRight" state="frozen"/>
      <selection pane="topRight" activeCell="C1" sqref="C1"/>
      <selection pane="bottomLeft" activeCell="A8" sqref="A8"/>
      <selection pane="bottomRight" sqref="A1:XFD1"/>
    </sheetView>
  </sheetViews>
  <sheetFormatPr defaultRowHeight="15"/>
  <cols>
    <col min="1" max="1" width="7.28515625" customWidth="1"/>
    <col min="2" max="2" width="31.28515625" customWidth="1"/>
    <col min="3" max="3" width="9.5703125" customWidth="1"/>
    <col min="4" max="4" width="14.28515625" customWidth="1"/>
    <col min="5" max="5" width="14.42578125" customWidth="1"/>
    <col min="6" max="6" width="13.85546875" customWidth="1"/>
    <col min="7" max="7" width="12.85546875" customWidth="1"/>
    <col min="8" max="8" width="15.140625" customWidth="1"/>
    <col min="9" max="9" width="12.7109375" customWidth="1"/>
    <col min="10" max="10" width="14.5703125" customWidth="1"/>
    <col min="11" max="11" width="12.7109375" customWidth="1"/>
    <col min="12" max="12" width="11" customWidth="1"/>
    <col min="13" max="13" width="11.42578125" customWidth="1"/>
  </cols>
  <sheetData>
    <row r="1" spans="1:13" ht="24" customHeight="1">
      <c r="A1" s="75"/>
      <c r="B1" s="75"/>
      <c r="C1" s="75"/>
      <c r="D1" s="75"/>
      <c r="E1" s="75"/>
      <c r="F1" s="75"/>
      <c r="G1" s="75"/>
      <c r="H1" s="75"/>
      <c r="I1" s="399" t="s">
        <v>167</v>
      </c>
      <c r="J1" s="399"/>
      <c r="K1" s="399"/>
      <c r="L1" s="75"/>
      <c r="M1" s="75"/>
    </row>
    <row r="2" spans="1:13" ht="24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24" customHeight="1">
      <c r="A3" s="131"/>
      <c r="B3" s="132"/>
      <c r="C3" s="132"/>
      <c r="D3" s="133"/>
      <c r="E3" s="133"/>
      <c r="F3" s="133" t="s">
        <v>406</v>
      </c>
      <c r="G3" s="133"/>
      <c r="H3" s="134"/>
      <c r="I3" s="134"/>
      <c r="J3" s="134"/>
      <c r="K3" s="134"/>
      <c r="L3" s="132"/>
      <c r="M3" s="132"/>
    </row>
    <row r="4" spans="1:13" ht="42" customHeight="1">
      <c r="A4" s="135" t="s">
        <v>168</v>
      </c>
      <c r="B4" s="136" t="s">
        <v>169</v>
      </c>
      <c r="C4" s="136" t="s">
        <v>479</v>
      </c>
      <c r="D4" s="135" t="s">
        <v>170</v>
      </c>
      <c r="E4" s="135" t="s">
        <v>171</v>
      </c>
      <c r="F4" s="135" t="s">
        <v>172</v>
      </c>
      <c r="G4" s="135" t="s">
        <v>173</v>
      </c>
      <c r="H4" s="404" t="s">
        <v>174</v>
      </c>
      <c r="I4" s="405"/>
      <c r="J4" s="404" t="s">
        <v>175</v>
      </c>
      <c r="K4" s="406"/>
      <c r="L4" s="406"/>
      <c r="M4" s="405"/>
    </row>
    <row r="5" spans="1:13" ht="27.75" customHeight="1">
      <c r="A5" s="135"/>
      <c r="B5" s="136"/>
      <c r="C5" s="136"/>
      <c r="D5" s="135"/>
      <c r="E5" s="135"/>
      <c r="F5" s="135"/>
      <c r="G5" s="135"/>
      <c r="H5" s="135" t="s">
        <v>300</v>
      </c>
      <c r="I5" s="137" t="s">
        <v>176</v>
      </c>
      <c r="J5" s="135" t="s">
        <v>300</v>
      </c>
      <c r="K5" s="400" t="s">
        <v>176</v>
      </c>
      <c r="L5" s="401"/>
      <c r="M5" s="402"/>
    </row>
    <row r="6" spans="1:13" ht="24" customHeight="1">
      <c r="A6" s="138"/>
      <c r="B6" s="139"/>
      <c r="C6" s="139"/>
      <c r="D6" s="138"/>
      <c r="E6" s="138"/>
      <c r="F6" s="138"/>
      <c r="G6" s="138"/>
      <c r="H6" s="139"/>
      <c r="I6" s="139"/>
      <c r="J6" s="139"/>
      <c r="K6" s="139" t="s">
        <v>177</v>
      </c>
      <c r="L6" s="139" t="s">
        <v>178</v>
      </c>
      <c r="M6" s="139" t="s">
        <v>9</v>
      </c>
    </row>
    <row r="7" spans="1:13" ht="24" customHeight="1">
      <c r="A7" s="140" t="s">
        <v>180</v>
      </c>
      <c r="B7" s="140" t="s">
        <v>181</v>
      </c>
      <c r="C7" s="140"/>
      <c r="D7" s="140" t="s">
        <v>248</v>
      </c>
      <c r="E7" s="140" t="s">
        <v>182</v>
      </c>
      <c r="F7" s="140" t="s">
        <v>183</v>
      </c>
      <c r="G7" s="140" t="s">
        <v>184</v>
      </c>
      <c r="H7" s="140" t="s">
        <v>185</v>
      </c>
      <c r="I7" s="135">
        <v>-10</v>
      </c>
      <c r="J7" s="140">
        <v>0</v>
      </c>
      <c r="K7" s="140" t="s">
        <v>188</v>
      </c>
      <c r="L7" s="140" t="s">
        <v>189</v>
      </c>
      <c r="M7" s="140" t="s">
        <v>190</v>
      </c>
    </row>
    <row r="8" spans="1:13" s="66" customFormat="1" ht="24" customHeight="1">
      <c r="A8" s="138">
        <v>1</v>
      </c>
      <c r="B8" s="141" t="s">
        <v>192</v>
      </c>
      <c r="C8" s="141" t="s">
        <v>480</v>
      </c>
      <c r="D8" s="138" t="s">
        <v>17</v>
      </c>
      <c r="E8" s="135" t="s">
        <v>135</v>
      </c>
      <c r="F8" s="138">
        <v>40.47</v>
      </c>
      <c r="G8" s="142">
        <v>0</v>
      </c>
      <c r="H8" s="143">
        <v>2500</v>
      </c>
      <c r="I8" s="143">
        <v>0</v>
      </c>
      <c r="J8" s="143">
        <v>2500</v>
      </c>
      <c r="K8" s="143">
        <v>55</v>
      </c>
      <c r="L8" s="143">
        <v>15</v>
      </c>
      <c r="M8" s="143">
        <f>K8+L8</f>
        <v>70</v>
      </c>
    </row>
    <row r="9" spans="1:13" s="66" customFormat="1" ht="24" customHeight="1">
      <c r="A9" s="138">
        <v>2</v>
      </c>
      <c r="B9" s="141" t="s">
        <v>18</v>
      </c>
      <c r="C9" s="141" t="s">
        <v>480</v>
      </c>
      <c r="D9" s="138" t="s">
        <v>17</v>
      </c>
      <c r="E9" s="135" t="s">
        <v>6</v>
      </c>
      <c r="F9" s="138">
        <v>143.37</v>
      </c>
      <c r="G9" s="142">
        <v>18</v>
      </c>
      <c r="H9" s="143">
        <v>4237</v>
      </c>
      <c r="I9" s="143">
        <v>1163</v>
      </c>
      <c r="J9" s="143">
        <v>35712</v>
      </c>
      <c r="K9" s="143">
        <v>9323</v>
      </c>
      <c r="L9" s="143">
        <v>3910</v>
      </c>
      <c r="M9" s="143">
        <f>K9+L9</f>
        <v>13233</v>
      </c>
    </row>
    <row r="10" spans="1:13" s="66" customFormat="1" ht="24" customHeight="1">
      <c r="A10" s="138">
        <v>3</v>
      </c>
      <c r="B10" s="141" t="s">
        <v>312</v>
      </c>
      <c r="C10" s="141" t="s">
        <v>480</v>
      </c>
      <c r="D10" s="138" t="s">
        <v>21</v>
      </c>
      <c r="E10" s="135" t="s">
        <v>317</v>
      </c>
      <c r="F10" s="138">
        <v>181.08</v>
      </c>
      <c r="G10" s="142">
        <v>11</v>
      </c>
      <c r="H10" s="143">
        <v>3100</v>
      </c>
      <c r="I10" s="143">
        <v>1129</v>
      </c>
      <c r="J10" s="143">
        <v>3102</v>
      </c>
      <c r="K10" s="128">
        <v>1658</v>
      </c>
      <c r="L10" s="128"/>
      <c r="M10" s="143"/>
    </row>
    <row r="11" spans="1:13" s="66" customFormat="1" ht="24" customHeight="1">
      <c r="A11" s="138">
        <v>4</v>
      </c>
      <c r="B11" s="141" t="s">
        <v>22</v>
      </c>
      <c r="C11" s="141" t="s">
        <v>480</v>
      </c>
      <c r="D11" s="138" t="s">
        <v>24</v>
      </c>
      <c r="E11" s="135" t="s">
        <v>6</v>
      </c>
      <c r="F11" s="138">
        <v>14.32</v>
      </c>
      <c r="G11" s="142">
        <v>0</v>
      </c>
      <c r="H11" s="143">
        <v>15000</v>
      </c>
      <c r="I11" s="143">
        <v>0</v>
      </c>
      <c r="J11" s="143">
        <v>10000</v>
      </c>
      <c r="K11" s="143">
        <v>0</v>
      </c>
      <c r="L11" s="143">
        <v>0</v>
      </c>
      <c r="M11" s="143">
        <f t="shared" ref="M11:M69" si="0">K11+L11</f>
        <v>0</v>
      </c>
    </row>
    <row r="12" spans="1:13" s="66" customFormat="1" ht="24" customHeight="1">
      <c r="A12" s="138">
        <v>5</v>
      </c>
      <c r="B12" s="141" t="s">
        <v>25</v>
      </c>
      <c r="C12" s="141" t="s">
        <v>480</v>
      </c>
      <c r="D12" s="138" t="s">
        <v>26</v>
      </c>
      <c r="E12" s="135" t="s">
        <v>6</v>
      </c>
      <c r="F12" s="138">
        <v>10.119999999999999</v>
      </c>
      <c r="G12" s="142">
        <v>0</v>
      </c>
      <c r="H12" s="143">
        <v>25000</v>
      </c>
      <c r="I12" s="143">
        <v>10</v>
      </c>
      <c r="J12" s="143">
        <v>12500</v>
      </c>
      <c r="K12" s="143">
        <v>10</v>
      </c>
      <c r="L12" s="143">
        <v>0</v>
      </c>
      <c r="M12" s="143">
        <f t="shared" si="0"/>
        <v>10</v>
      </c>
    </row>
    <row r="13" spans="1:13" s="66" customFormat="1" ht="24" customHeight="1">
      <c r="A13" s="138">
        <v>6</v>
      </c>
      <c r="B13" s="141" t="s">
        <v>27</v>
      </c>
      <c r="C13" s="141" t="s">
        <v>480</v>
      </c>
      <c r="D13" s="138" t="s">
        <v>29</v>
      </c>
      <c r="E13" s="135" t="s">
        <v>6</v>
      </c>
      <c r="F13" s="138">
        <v>28.33</v>
      </c>
      <c r="G13" s="142">
        <v>1</v>
      </c>
      <c r="H13" s="143">
        <v>20000</v>
      </c>
      <c r="I13" s="143">
        <v>35</v>
      </c>
      <c r="J13" s="143">
        <v>10175</v>
      </c>
      <c r="K13" s="143">
        <v>229</v>
      </c>
      <c r="L13" s="143">
        <v>116</v>
      </c>
      <c r="M13" s="143">
        <v>345</v>
      </c>
    </row>
    <row r="14" spans="1:13" s="66" customFormat="1" ht="24" customHeight="1">
      <c r="A14" s="138">
        <v>7</v>
      </c>
      <c r="B14" s="136" t="s">
        <v>30</v>
      </c>
      <c r="C14" s="141" t="s">
        <v>480</v>
      </c>
      <c r="D14" s="138" t="s">
        <v>31</v>
      </c>
      <c r="E14" s="135" t="s">
        <v>6</v>
      </c>
      <c r="F14" s="138">
        <v>68.959999999999994</v>
      </c>
      <c r="G14" s="142">
        <v>1</v>
      </c>
      <c r="H14" s="143">
        <v>90000</v>
      </c>
      <c r="I14" s="143">
        <v>19</v>
      </c>
      <c r="J14" s="143">
        <v>45005</v>
      </c>
      <c r="K14" s="143">
        <v>5</v>
      </c>
      <c r="L14" s="143">
        <v>0</v>
      </c>
      <c r="M14" s="143">
        <f t="shared" si="0"/>
        <v>5</v>
      </c>
    </row>
    <row r="15" spans="1:13" s="66" customFormat="1" ht="27" customHeight="1">
      <c r="A15" s="138">
        <v>8</v>
      </c>
      <c r="B15" s="141" t="s">
        <v>32</v>
      </c>
      <c r="C15" s="141" t="s">
        <v>480</v>
      </c>
      <c r="D15" s="138" t="s">
        <v>34</v>
      </c>
      <c r="E15" s="135" t="s">
        <v>33</v>
      </c>
      <c r="F15" s="138">
        <v>80.930000000000007</v>
      </c>
      <c r="G15" s="142">
        <v>7</v>
      </c>
      <c r="H15" s="143">
        <v>2000</v>
      </c>
      <c r="I15" s="143">
        <v>120</v>
      </c>
      <c r="J15" s="143">
        <v>5017</v>
      </c>
      <c r="K15" s="143">
        <v>306</v>
      </c>
      <c r="L15" s="143">
        <v>323</v>
      </c>
      <c r="M15" s="143">
        <f t="shared" si="0"/>
        <v>629</v>
      </c>
    </row>
    <row r="16" spans="1:13" s="66" customFormat="1" ht="24" customHeight="1">
      <c r="A16" s="138">
        <v>9</v>
      </c>
      <c r="B16" s="141" t="s">
        <v>35</v>
      </c>
      <c r="C16" s="141" t="s">
        <v>480</v>
      </c>
      <c r="D16" s="138" t="s">
        <v>17</v>
      </c>
      <c r="E16" s="135" t="s">
        <v>37</v>
      </c>
      <c r="F16" s="138">
        <v>111</v>
      </c>
      <c r="G16" s="142">
        <v>0</v>
      </c>
      <c r="H16" s="143">
        <v>5000</v>
      </c>
      <c r="I16" s="143">
        <v>0</v>
      </c>
      <c r="J16" s="143">
        <v>5000</v>
      </c>
      <c r="K16" s="143">
        <v>0</v>
      </c>
      <c r="L16" s="143">
        <v>0</v>
      </c>
      <c r="M16" s="143">
        <f t="shared" si="0"/>
        <v>0</v>
      </c>
    </row>
    <row r="17" spans="1:13" ht="24" customHeight="1">
      <c r="A17" s="138">
        <v>10</v>
      </c>
      <c r="B17" s="136" t="s">
        <v>38</v>
      </c>
      <c r="C17" s="141" t="s">
        <v>480</v>
      </c>
      <c r="D17" s="138" t="s">
        <v>40</v>
      </c>
      <c r="E17" s="135" t="s">
        <v>39</v>
      </c>
      <c r="F17" s="138">
        <v>1074.54</v>
      </c>
      <c r="G17" s="142">
        <v>11</v>
      </c>
      <c r="H17" s="143">
        <v>650</v>
      </c>
      <c r="I17" s="143">
        <v>10</v>
      </c>
      <c r="J17" s="143">
        <v>4670</v>
      </c>
      <c r="K17" s="143">
        <v>570</v>
      </c>
      <c r="L17" s="143">
        <v>87</v>
      </c>
      <c r="M17" s="143">
        <f t="shared" si="0"/>
        <v>657</v>
      </c>
    </row>
    <row r="18" spans="1:13" s="66" customFormat="1" ht="24" customHeight="1">
      <c r="A18" s="138">
        <v>11</v>
      </c>
      <c r="B18" s="141" t="s">
        <v>41</v>
      </c>
      <c r="C18" s="141" t="s">
        <v>480</v>
      </c>
      <c r="D18" s="138" t="s">
        <v>43</v>
      </c>
      <c r="E18" s="135" t="s">
        <v>6</v>
      </c>
      <c r="F18" s="138" t="s">
        <v>331</v>
      </c>
      <c r="G18" s="142">
        <v>5</v>
      </c>
      <c r="H18" s="143">
        <v>1400</v>
      </c>
      <c r="I18" s="143">
        <v>456</v>
      </c>
      <c r="J18" s="143">
        <v>9960</v>
      </c>
      <c r="K18" s="143">
        <v>7244</v>
      </c>
      <c r="L18" s="143">
        <v>3789</v>
      </c>
      <c r="M18" s="143">
        <f t="shared" si="0"/>
        <v>11033</v>
      </c>
    </row>
    <row r="19" spans="1:13" s="66" customFormat="1" ht="24" customHeight="1">
      <c r="A19" s="138">
        <v>12</v>
      </c>
      <c r="B19" s="211" t="s">
        <v>44</v>
      </c>
      <c r="C19" s="141" t="s">
        <v>480</v>
      </c>
      <c r="D19" s="138" t="s">
        <v>45</v>
      </c>
      <c r="E19" s="135" t="s">
        <v>6</v>
      </c>
      <c r="F19" s="138">
        <v>10.61</v>
      </c>
      <c r="G19" s="142">
        <v>36</v>
      </c>
      <c r="H19" s="143">
        <v>28015</v>
      </c>
      <c r="I19" s="143">
        <v>2040</v>
      </c>
      <c r="J19" s="143">
        <v>28220</v>
      </c>
      <c r="K19" s="143">
        <v>20457</v>
      </c>
      <c r="L19" s="143">
        <v>7821</v>
      </c>
      <c r="M19" s="143">
        <f t="shared" si="0"/>
        <v>28278</v>
      </c>
    </row>
    <row r="20" spans="1:13" s="66" customFormat="1" ht="24" customHeight="1">
      <c r="A20" s="138">
        <v>13</v>
      </c>
      <c r="B20" s="141" t="s">
        <v>48</v>
      </c>
      <c r="C20" s="141" t="s">
        <v>480</v>
      </c>
      <c r="D20" s="138" t="s">
        <v>47</v>
      </c>
      <c r="E20" s="135" t="s">
        <v>6</v>
      </c>
      <c r="F20" s="138" t="s">
        <v>194</v>
      </c>
      <c r="G20" s="142">
        <v>6</v>
      </c>
      <c r="H20" s="143">
        <v>400</v>
      </c>
      <c r="I20" s="143">
        <v>40</v>
      </c>
      <c r="J20" s="143">
        <v>124</v>
      </c>
      <c r="K20" s="143">
        <v>28</v>
      </c>
      <c r="L20" s="143">
        <v>21</v>
      </c>
      <c r="M20" s="143">
        <f t="shared" si="0"/>
        <v>49</v>
      </c>
    </row>
    <row r="21" spans="1:13" s="66" customFormat="1" ht="24" customHeight="1">
      <c r="A21" s="138">
        <v>14</v>
      </c>
      <c r="B21" s="136" t="s">
        <v>396</v>
      </c>
      <c r="C21" s="141" t="s">
        <v>480</v>
      </c>
      <c r="D21" s="138" t="s">
        <v>50</v>
      </c>
      <c r="E21" s="135" t="s">
        <v>6</v>
      </c>
      <c r="F21" s="138" t="s">
        <v>195</v>
      </c>
      <c r="G21" s="142">
        <v>24</v>
      </c>
      <c r="H21" s="143">
        <v>71123</v>
      </c>
      <c r="I21" s="143">
        <v>1546</v>
      </c>
      <c r="J21" s="143">
        <v>36402</v>
      </c>
      <c r="K21" s="143">
        <v>9690</v>
      </c>
      <c r="L21" s="143">
        <v>3159</v>
      </c>
      <c r="M21" s="143">
        <v>12849</v>
      </c>
    </row>
    <row r="22" spans="1:13" s="66" customFormat="1" ht="24" customHeight="1">
      <c r="A22" s="138">
        <v>15</v>
      </c>
      <c r="B22" s="136" t="s">
        <v>51</v>
      </c>
      <c r="C22" s="141" t="s">
        <v>480</v>
      </c>
      <c r="D22" s="138" t="s">
        <v>53</v>
      </c>
      <c r="E22" s="135" t="s">
        <v>6</v>
      </c>
      <c r="F22" s="138">
        <v>15.96</v>
      </c>
      <c r="G22" s="142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f t="shared" si="0"/>
        <v>0</v>
      </c>
    </row>
    <row r="23" spans="1:13" s="66" customFormat="1" ht="24" customHeight="1">
      <c r="A23" s="138">
        <v>16</v>
      </c>
      <c r="B23" s="136" t="s">
        <v>54</v>
      </c>
      <c r="C23" s="141" t="s">
        <v>480</v>
      </c>
      <c r="D23" s="138" t="s">
        <v>21</v>
      </c>
      <c r="E23" s="135" t="s">
        <v>6</v>
      </c>
      <c r="F23" s="138">
        <v>75</v>
      </c>
      <c r="G23" s="142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f t="shared" si="0"/>
        <v>0</v>
      </c>
    </row>
    <row r="24" spans="1:13" s="66" customFormat="1" ht="24" customHeight="1">
      <c r="A24" s="138">
        <v>17</v>
      </c>
      <c r="B24" s="136" t="s">
        <v>56</v>
      </c>
      <c r="C24" s="141" t="s">
        <v>480</v>
      </c>
      <c r="D24" s="138" t="s">
        <v>21</v>
      </c>
      <c r="E24" s="135" t="s">
        <v>135</v>
      </c>
      <c r="F24" s="138">
        <v>14.15</v>
      </c>
      <c r="G24" s="142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f t="shared" si="0"/>
        <v>0</v>
      </c>
    </row>
    <row r="25" spans="1:13" s="66" customFormat="1" ht="24" customHeight="1">
      <c r="A25" s="138">
        <v>18</v>
      </c>
      <c r="B25" s="136" t="s">
        <v>58</v>
      </c>
      <c r="C25" s="141" t="s">
        <v>480</v>
      </c>
      <c r="D25" s="138" t="s">
        <v>60</v>
      </c>
      <c r="E25" s="135" t="s">
        <v>6</v>
      </c>
      <c r="F25" s="138">
        <v>10.218</v>
      </c>
      <c r="G25" s="142">
        <v>8</v>
      </c>
      <c r="H25" s="143">
        <v>48</v>
      </c>
      <c r="I25" s="143">
        <v>32</v>
      </c>
      <c r="J25" s="143">
        <v>219</v>
      </c>
      <c r="K25" s="143">
        <v>174</v>
      </c>
      <c r="L25" s="143">
        <v>52</v>
      </c>
      <c r="M25" s="143">
        <f t="shared" si="0"/>
        <v>226</v>
      </c>
    </row>
    <row r="26" spans="1:13" s="66" customFormat="1" ht="24" customHeight="1">
      <c r="A26" s="138">
        <v>19</v>
      </c>
      <c r="B26" s="141" t="s">
        <v>61</v>
      </c>
      <c r="C26" s="141" t="s">
        <v>480</v>
      </c>
      <c r="D26" s="138" t="s">
        <v>63</v>
      </c>
      <c r="E26" s="135" t="s">
        <v>6</v>
      </c>
      <c r="F26" s="138">
        <v>12.25</v>
      </c>
      <c r="G26" s="142">
        <v>0</v>
      </c>
      <c r="H26" s="143">
        <v>0</v>
      </c>
      <c r="I26" s="143">
        <v>0</v>
      </c>
      <c r="J26" s="143">
        <v>0</v>
      </c>
      <c r="K26" s="143">
        <v>2</v>
      </c>
      <c r="L26" s="143">
        <v>0</v>
      </c>
      <c r="M26" s="143">
        <f t="shared" si="0"/>
        <v>2</v>
      </c>
    </row>
    <row r="27" spans="1:13" s="66" customFormat="1" ht="25.5" customHeight="1">
      <c r="A27" s="138">
        <v>20</v>
      </c>
      <c r="B27" s="141" t="s">
        <v>64</v>
      </c>
      <c r="C27" s="141" t="s">
        <v>480</v>
      </c>
      <c r="D27" s="138" t="s">
        <v>65</v>
      </c>
      <c r="E27" s="135" t="s">
        <v>6</v>
      </c>
      <c r="F27" s="138">
        <v>56</v>
      </c>
      <c r="G27" s="142">
        <v>0</v>
      </c>
      <c r="H27" s="143">
        <v>2000</v>
      </c>
      <c r="I27" s="143">
        <v>0</v>
      </c>
      <c r="J27" s="143">
        <v>4000</v>
      </c>
      <c r="K27" s="143">
        <v>5</v>
      </c>
      <c r="L27" s="143">
        <v>2</v>
      </c>
      <c r="M27" s="143">
        <f t="shared" si="0"/>
        <v>7</v>
      </c>
    </row>
    <row r="28" spans="1:13" s="66" customFormat="1" ht="27.75" customHeight="1">
      <c r="A28" s="138">
        <v>21</v>
      </c>
      <c r="B28" s="136" t="s">
        <v>328</v>
      </c>
      <c r="C28" s="141" t="s">
        <v>480</v>
      </c>
      <c r="D28" s="138" t="s">
        <v>196</v>
      </c>
      <c r="E28" s="135" t="s">
        <v>6</v>
      </c>
      <c r="F28" s="138">
        <v>12</v>
      </c>
      <c r="G28" s="142">
        <v>4</v>
      </c>
      <c r="H28" s="143">
        <v>350</v>
      </c>
      <c r="I28" s="143">
        <v>50</v>
      </c>
      <c r="J28" s="143">
        <v>4500</v>
      </c>
      <c r="K28" s="143">
        <v>5893</v>
      </c>
      <c r="L28" s="143">
        <v>2058</v>
      </c>
      <c r="M28" s="143">
        <v>7951</v>
      </c>
    </row>
    <row r="29" spans="1:13" s="66" customFormat="1" ht="31.5" customHeight="1">
      <c r="A29" s="138">
        <v>22</v>
      </c>
      <c r="B29" s="136" t="s">
        <v>333</v>
      </c>
      <c r="C29" s="141" t="s">
        <v>480</v>
      </c>
      <c r="D29" s="138" t="s">
        <v>69</v>
      </c>
      <c r="E29" s="135" t="s">
        <v>6</v>
      </c>
      <c r="F29" s="138">
        <v>10.5</v>
      </c>
      <c r="G29" s="142">
        <v>4</v>
      </c>
      <c r="H29" s="143">
        <v>0</v>
      </c>
      <c r="I29" s="143">
        <v>20</v>
      </c>
      <c r="J29" s="143">
        <v>4500</v>
      </c>
      <c r="K29" s="143">
        <v>306</v>
      </c>
      <c r="L29" s="143">
        <v>27</v>
      </c>
      <c r="M29" s="143">
        <f t="shared" si="0"/>
        <v>333</v>
      </c>
    </row>
    <row r="30" spans="1:13" s="66" customFormat="1" ht="24" customHeight="1">
      <c r="A30" s="138">
        <v>23</v>
      </c>
      <c r="B30" s="136" t="s">
        <v>70</v>
      </c>
      <c r="C30" s="141" t="s">
        <v>480</v>
      </c>
      <c r="D30" s="138" t="s">
        <v>31</v>
      </c>
      <c r="E30" s="135" t="s">
        <v>6</v>
      </c>
      <c r="F30" s="138">
        <v>26.984999999999999</v>
      </c>
      <c r="G30" s="142">
        <v>2</v>
      </c>
      <c r="H30" s="143">
        <v>100200</v>
      </c>
      <c r="I30" s="143">
        <v>244</v>
      </c>
      <c r="J30" s="143">
        <v>54778</v>
      </c>
      <c r="K30" s="143">
        <v>3072</v>
      </c>
      <c r="L30" s="143">
        <v>1247</v>
      </c>
      <c r="M30" s="143">
        <f t="shared" si="0"/>
        <v>4319</v>
      </c>
    </row>
    <row r="31" spans="1:13" s="66" customFormat="1" ht="24" customHeight="1">
      <c r="A31" s="138">
        <v>24</v>
      </c>
      <c r="B31" s="136" t="s">
        <v>72</v>
      </c>
      <c r="C31" s="141" t="s">
        <v>480</v>
      </c>
      <c r="D31" s="138" t="s">
        <v>73</v>
      </c>
      <c r="E31" s="135" t="s">
        <v>6</v>
      </c>
      <c r="F31" s="138">
        <v>16.29</v>
      </c>
      <c r="G31" s="182">
        <v>34</v>
      </c>
      <c r="H31" s="143">
        <v>4542</v>
      </c>
      <c r="I31" s="143">
        <v>3518</v>
      </c>
      <c r="J31" s="143">
        <v>17183</v>
      </c>
      <c r="K31" s="128">
        <v>12047</v>
      </c>
      <c r="L31" s="128">
        <v>4941</v>
      </c>
      <c r="M31" s="143">
        <f t="shared" si="0"/>
        <v>16988</v>
      </c>
    </row>
    <row r="32" spans="1:13" s="66" customFormat="1" ht="24" customHeight="1">
      <c r="A32" s="138">
        <v>25</v>
      </c>
      <c r="B32" s="136" t="s">
        <v>74</v>
      </c>
      <c r="C32" s="141" t="s">
        <v>480</v>
      </c>
      <c r="D32" s="138" t="s">
        <v>29</v>
      </c>
      <c r="E32" s="135" t="s">
        <v>6</v>
      </c>
      <c r="F32" s="138">
        <v>11.73</v>
      </c>
      <c r="G32" s="182">
        <v>19</v>
      </c>
      <c r="H32" s="143">
        <v>8169</v>
      </c>
      <c r="I32" s="143">
        <v>541</v>
      </c>
      <c r="J32" s="143">
        <v>21946</v>
      </c>
      <c r="K32" s="128">
        <v>3541</v>
      </c>
      <c r="L32" s="128">
        <v>1096</v>
      </c>
      <c r="M32" s="143">
        <v>4637</v>
      </c>
    </row>
    <row r="33" spans="1:13" s="66" customFormat="1" ht="24" customHeight="1">
      <c r="A33" s="138">
        <v>26</v>
      </c>
      <c r="B33" s="136" t="s">
        <v>76</v>
      </c>
      <c r="C33" s="141" t="s">
        <v>480</v>
      </c>
      <c r="D33" s="138" t="s">
        <v>78</v>
      </c>
      <c r="E33" s="135" t="s">
        <v>6</v>
      </c>
      <c r="F33" s="138">
        <v>40.880000000000003</v>
      </c>
      <c r="G33" s="142">
        <v>1</v>
      </c>
      <c r="H33" s="143">
        <v>0</v>
      </c>
      <c r="I33" s="143">
        <v>436</v>
      </c>
      <c r="J33" s="143">
        <v>0</v>
      </c>
      <c r="K33" s="143">
        <v>1350</v>
      </c>
      <c r="L33" s="143">
        <v>578</v>
      </c>
      <c r="M33" s="143">
        <f t="shared" si="0"/>
        <v>1928</v>
      </c>
    </row>
    <row r="34" spans="1:13" s="66" customFormat="1" ht="24" customHeight="1">
      <c r="A34" s="138">
        <v>27</v>
      </c>
      <c r="B34" s="136" t="s">
        <v>79</v>
      </c>
      <c r="C34" s="141" t="s">
        <v>480</v>
      </c>
      <c r="D34" s="138" t="s">
        <v>80</v>
      </c>
      <c r="E34" s="135" t="s">
        <v>6</v>
      </c>
      <c r="F34" s="138">
        <v>6.48</v>
      </c>
      <c r="G34" s="142">
        <v>2</v>
      </c>
      <c r="H34" s="143">
        <v>0</v>
      </c>
      <c r="I34" s="143">
        <v>3061</v>
      </c>
      <c r="J34" s="143">
        <v>9500</v>
      </c>
      <c r="K34" s="143">
        <v>7347</v>
      </c>
      <c r="L34" s="143">
        <v>3149</v>
      </c>
      <c r="M34" s="143">
        <f t="shared" si="0"/>
        <v>10496</v>
      </c>
    </row>
    <row r="35" spans="1:13" s="66" customFormat="1" ht="24" customHeight="1">
      <c r="A35" s="138">
        <v>28</v>
      </c>
      <c r="B35" s="136" t="s">
        <v>81</v>
      </c>
      <c r="C35" s="141" t="s">
        <v>480</v>
      </c>
      <c r="D35" s="138" t="s">
        <v>85</v>
      </c>
      <c r="E35" s="135" t="s">
        <v>6</v>
      </c>
      <c r="F35" s="138">
        <v>12.43</v>
      </c>
      <c r="G35" s="142">
        <v>6</v>
      </c>
      <c r="H35" s="143">
        <v>15040</v>
      </c>
      <c r="I35" s="143">
        <v>259</v>
      </c>
      <c r="J35" s="143">
        <v>16426</v>
      </c>
      <c r="K35" s="143">
        <v>1856</v>
      </c>
      <c r="L35" s="143">
        <v>526</v>
      </c>
      <c r="M35" s="143">
        <f t="shared" si="0"/>
        <v>2382</v>
      </c>
    </row>
    <row r="36" spans="1:13" s="66" customFormat="1" ht="24" customHeight="1">
      <c r="A36" s="138">
        <v>29</v>
      </c>
      <c r="B36" s="136" t="s">
        <v>82</v>
      </c>
      <c r="C36" s="141" t="s">
        <v>480</v>
      </c>
      <c r="D36" s="138" t="s">
        <v>29</v>
      </c>
      <c r="E36" s="135" t="s">
        <v>6</v>
      </c>
      <c r="F36" s="138" t="s">
        <v>332</v>
      </c>
      <c r="G36" s="142">
        <v>10</v>
      </c>
      <c r="H36" s="143">
        <v>3400</v>
      </c>
      <c r="I36" s="143">
        <v>3034</v>
      </c>
      <c r="J36" s="143">
        <v>42654</v>
      </c>
      <c r="K36" s="128">
        <v>19125</v>
      </c>
      <c r="L36" s="128">
        <v>7052</v>
      </c>
      <c r="M36" s="143">
        <f t="shared" si="0"/>
        <v>26177</v>
      </c>
    </row>
    <row r="37" spans="1:13" s="66" customFormat="1" ht="24" customHeight="1">
      <c r="A37" s="138">
        <v>30</v>
      </c>
      <c r="B37" s="136" t="s">
        <v>84</v>
      </c>
      <c r="C37" s="141" t="s">
        <v>480</v>
      </c>
      <c r="D37" s="138" t="s">
        <v>85</v>
      </c>
      <c r="E37" s="135" t="s">
        <v>6</v>
      </c>
      <c r="F37" s="138">
        <v>60.7</v>
      </c>
      <c r="G37" s="142">
        <v>0</v>
      </c>
      <c r="H37" s="143">
        <v>0</v>
      </c>
      <c r="I37" s="143">
        <v>5000</v>
      </c>
      <c r="J37" s="143">
        <v>45000</v>
      </c>
      <c r="K37" s="143">
        <v>0</v>
      </c>
      <c r="L37" s="212">
        <v>3</v>
      </c>
      <c r="M37" s="143">
        <f t="shared" si="0"/>
        <v>3</v>
      </c>
    </row>
    <row r="38" spans="1:13" s="66" customFormat="1" ht="24" customHeight="1">
      <c r="A38" s="138">
        <v>31</v>
      </c>
      <c r="B38" s="136" t="s">
        <v>197</v>
      </c>
      <c r="C38" s="141" t="s">
        <v>480</v>
      </c>
      <c r="D38" s="138" t="s">
        <v>80</v>
      </c>
      <c r="E38" s="135" t="s">
        <v>6</v>
      </c>
      <c r="F38" s="138">
        <v>60.93</v>
      </c>
      <c r="G38" s="142">
        <v>3</v>
      </c>
      <c r="H38" s="143">
        <v>17118</v>
      </c>
      <c r="I38" s="143">
        <v>2070</v>
      </c>
      <c r="J38" s="143">
        <v>23250</v>
      </c>
      <c r="K38" s="143">
        <v>7402</v>
      </c>
      <c r="L38" s="143">
        <v>3485</v>
      </c>
      <c r="M38" s="143">
        <f t="shared" si="0"/>
        <v>10887</v>
      </c>
    </row>
    <row r="39" spans="1:13" s="66" customFormat="1" ht="24" customHeight="1">
      <c r="A39" s="138">
        <v>32</v>
      </c>
      <c r="B39" s="136" t="s">
        <v>88</v>
      </c>
      <c r="C39" s="141" t="s">
        <v>481</v>
      </c>
      <c r="D39" s="135" t="s">
        <v>91</v>
      </c>
      <c r="E39" s="135" t="s">
        <v>90</v>
      </c>
      <c r="F39" s="213" t="s">
        <v>326</v>
      </c>
      <c r="G39" s="214">
        <v>2</v>
      </c>
      <c r="H39" s="215">
        <v>2000</v>
      </c>
      <c r="I39" s="215">
        <v>3000</v>
      </c>
      <c r="J39" s="215">
        <v>500</v>
      </c>
      <c r="K39" s="215">
        <v>3213</v>
      </c>
      <c r="L39" s="215">
        <v>25</v>
      </c>
      <c r="M39" s="143">
        <f t="shared" si="0"/>
        <v>3238</v>
      </c>
    </row>
    <row r="40" spans="1:13" s="66" customFormat="1" ht="24" customHeight="1">
      <c r="A40" s="138">
        <v>33</v>
      </c>
      <c r="B40" s="136" t="s">
        <v>92</v>
      </c>
      <c r="C40" s="141" t="s">
        <v>481</v>
      </c>
      <c r="D40" s="135" t="s">
        <v>95</v>
      </c>
      <c r="E40" s="135" t="s">
        <v>94</v>
      </c>
      <c r="F40" s="135">
        <v>132.643</v>
      </c>
      <c r="G40" s="182">
        <v>2</v>
      </c>
      <c r="H40" s="143">
        <v>2000</v>
      </c>
      <c r="I40" s="143">
        <v>3000</v>
      </c>
      <c r="J40" s="216">
        <v>1500</v>
      </c>
      <c r="K40" s="128">
        <v>2710</v>
      </c>
      <c r="L40" s="128">
        <v>18</v>
      </c>
      <c r="M40" s="143">
        <f t="shared" si="0"/>
        <v>2728</v>
      </c>
    </row>
    <row r="41" spans="1:13" s="66" customFormat="1" ht="28.5" customHeight="1">
      <c r="A41" s="138">
        <v>34</v>
      </c>
      <c r="B41" s="136" t="s">
        <v>96</v>
      </c>
      <c r="C41" s="141" t="s">
        <v>481</v>
      </c>
      <c r="D41" s="135" t="s">
        <v>99</v>
      </c>
      <c r="E41" s="135" t="s">
        <v>98</v>
      </c>
      <c r="F41" s="135">
        <v>109.81</v>
      </c>
      <c r="G41" s="142">
        <v>1</v>
      </c>
      <c r="H41" s="119">
        <v>3000</v>
      </c>
      <c r="I41" s="119">
        <v>0</v>
      </c>
      <c r="J41" s="119">
        <v>1000</v>
      </c>
      <c r="K41" s="119">
        <v>20</v>
      </c>
      <c r="L41" s="119">
        <v>4</v>
      </c>
      <c r="M41" s="143">
        <f t="shared" si="0"/>
        <v>24</v>
      </c>
    </row>
    <row r="42" spans="1:13" s="66" customFormat="1" ht="24" customHeight="1">
      <c r="A42" s="138">
        <v>35</v>
      </c>
      <c r="B42" s="136" t="s">
        <v>198</v>
      </c>
      <c r="C42" s="141" t="s">
        <v>481</v>
      </c>
      <c r="D42" s="135" t="s">
        <v>102</v>
      </c>
      <c r="E42" s="135" t="s">
        <v>6</v>
      </c>
      <c r="F42" s="135">
        <v>16</v>
      </c>
      <c r="G42" s="142">
        <v>6</v>
      </c>
      <c r="H42" s="143">
        <v>131</v>
      </c>
      <c r="I42" s="143">
        <v>175</v>
      </c>
      <c r="J42" s="143">
        <v>1145</v>
      </c>
      <c r="K42" s="143">
        <v>856</v>
      </c>
      <c r="L42" s="143">
        <v>168</v>
      </c>
      <c r="M42" s="143">
        <f t="shared" si="0"/>
        <v>1024</v>
      </c>
    </row>
    <row r="43" spans="1:13" s="66" customFormat="1" ht="24" customHeight="1">
      <c r="A43" s="138">
        <v>36</v>
      </c>
      <c r="B43" s="136" t="s">
        <v>103</v>
      </c>
      <c r="C43" s="141" t="s">
        <v>481</v>
      </c>
      <c r="D43" s="135" t="s">
        <v>105</v>
      </c>
      <c r="E43" s="135" t="s">
        <v>90</v>
      </c>
      <c r="F43" s="135">
        <v>100.28</v>
      </c>
      <c r="G43" s="214">
        <v>4</v>
      </c>
      <c r="H43" s="217">
        <v>1500</v>
      </c>
      <c r="I43" s="217">
        <v>1380</v>
      </c>
      <c r="J43" s="217">
        <v>2500</v>
      </c>
      <c r="K43" s="215">
        <v>1950</v>
      </c>
      <c r="L43" s="215">
        <v>315</v>
      </c>
      <c r="M43" s="143">
        <f t="shared" si="0"/>
        <v>2265</v>
      </c>
    </row>
    <row r="44" spans="1:13" s="66" customFormat="1" ht="24" customHeight="1">
      <c r="A44" s="138">
        <v>37</v>
      </c>
      <c r="B44" s="136" t="s">
        <v>108</v>
      </c>
      <c r="C44" s="141" t="s">
        <v>481</v>
      </c>
      <c r="D44" s="135" t="s">
        <v>47</v>
      </c>
      <c r="E44" s="135" t="s">
        <v>318</v>
      </c>
      <c r="F44" s="135">
        <v>404.69</v>
      </c>
      <c r="G44" s="142">
        <v>16</v>
      </c>
      <c r="H44" s="218">
        <v>1000</v>
      </c>
      <c r="I44" s="218">
        <v>1115</v>
      </c>
      <c r="J44" s="219">
        <v>60000</v>
      </c>
      <c r="K44" s="219">
        <v>2959</v>
      </c>
      <c r="L44" s="219">
        <v>12993</v>
      </c>
      <c r="M44" s="220">
        <f>SUM(K44:L44)</f>
        <v>15952</v>
      </c>
    </row>
    <row r="45" spans="1:13" s="66" customFormat="1" ht="24" customHeight="1">
      <c r="A45" s="138">
        <v>38</v>
      </c>
      <c r="B45" s="136" t="s">
        <v>199</v>
      </c>
      <c r="C45" s="141" t="s">
        <v>481</v>
      </c>
      <c r="D45" s="135" t="s">
        <v>111</v>
      </c>
      <c r="E45" s="135" t="s">
        <v>6</v>
      </c>
      <c r="F45" s="135">
        <v>36</v>
      </c>
      <c r="G45" s="142">
        <v>8</v>
      </c>
      <c r="H45" s="143">
        <v>50</v>
      </c>
      <c r="I45" s="143">
        <v>1583</v>
      </c>
      <c r="J45" s="143">
        <v>834</v>
      </c>
      <c r="K45" s="143">
        <v>1281</v>
      </c>
      <c r="L45" s="143">
        <v>477</v>
      </c>
      <c r="M45" s="143">
        <f t="shared" si="0"/>
        <v>1758</v>
      </c>
    </row>
    <row r="46" spans="1:13" s="66" customFormat="1" ht="24" customHeight="1">
      <c r="A46" s="138">
        <v>39</v>
      </c>
      <c r="B46" s="136" t="s">
        <v>113</v>
      </c>
      <c r="C46" s="141" t="s">
        <v>481</v>
      </c>
      <c r="D46" s="135" t="s">
        <v>200</v>
      </c>
      <c r="E46" s="135" t="s">
        <v>112</v>
      </c>
      <c r="F46" s="135">
        <v>1035.6687999999999</v>
      </c>
      <c r="G46" s="142">
        <v>0</v>
      </c>
      <c r="H46" s="119">
        <v>100000</v>
      </c>
      <c r="I46" s="119">
        <v>0</v>
      </c>
      <c r="J46" s="119">
        <v>240000</v>
      </c>
      <c r="K46" s="119">
        <v>24</v>
      </c>
      <c r="L46" s="119">
        <v>0</v>
      </c>
      <c r="M46" s="143">
        <f t="shared" si="0"/>
        <v>24</v>
      </c>
    </row>
    <row r="47" spans="1:13" s="66" customFormat="1" ht="24" customHeight="1">
      <c r="A47" s="138">
        <v>40</v>
      </c>
      <c r="B47" s="136" t="s">
        <v>115</v>
      </c>
      <c r="C47" s="141" t="s">
        <v>481</v>
      </c>
      <c r="D47" s="144" t="s">
        <v>117</v>
      </c>
      <c r="E47" s="135" t="s">
        <v>90</v>
      </c>
      <c r="F47" s="135">
        <v>247.39</v>
      </c>
      <c r="G47" s="142">
        <v>15</v>
      </c>
      <c r="H47" s="128">
        <v>453</v>
      </c>
      <c r="I47" s="128">
        <v>1398</v>
      </c>
      <c r="J47" s="128">
        <v>1801</v>
      </c>
      <c r="K47" s="128">
        <v>1972</v>
      </c>
      <c r="L47" s="128">
        <v>174</v>
      </c>
      <c r="M47" s="143">
        <v>1966</v>
      </c>
    </row>
    <row r="48" spans="1:13" s="66" customFormat="1" ht="24" customHeight="1">
      <c r="A48" s="138">
        <v>41</v>
      </c>
      <c r="B48" s="136" t="s">
        <v>118</v>
      </c>
      <c r="C48" s="141" t="s">
        <v>481</v>
      </c>
      <c r="D48" s="144" t="s">
        <v>31</v>
      </c>
      <c r="E48" s="135" t="s">
        <v>6</v>
      </c>
      <c r="F48" s="135">
        <v>20</v>
      </c>
      <c r="G48" s="142">
        <v>0</v>
      </c>
      <c r="H48" s="143">
        <v>20000</v>
      </c>
      <c r="I48" s="143">
        <v>0</v>
      </c>
      <c r="J48" s="143">
        <v>50000</v>
      </c>
      <c r="K48" s="143">
        <v>0</v>
      </c>
      <c r="L48" s="143">
        <v>0</v>
      </c>
      <c r="M48" s="143">
        <f t="shared" si="0"/>
        <v>0</v>
      </c>
    </row>
    <row r="49" spans="1:13" ht="24" customHeight="1">
      <c r="A49" s="138">
        <v>42</v>
      </c>
      <c r="B49" s="136" t="s">
        <v>119</v>
      </c>
      <c r="C49" s="141" t="s">
        <v>481</v>
      </c>
      <c r="D49" s="144" t="s">
        <v>21</v>
      </c>
      <c r="E49" s="135" t="s">
        <v>319</v>
      </c>
      <c r="F49" s="138">
        <v>141.65</v>
      </c>
      <c r="G49" s="142">
        <v>0</v>
      </c>
      <c r="H49" s="143"/>
      <c r="I49" s="143"/>
      <c r="J49" s="143"/>
      <c r="K49" s="143"/>
      <c r="L49" s="143"/>
      <c r="M49" s="143">
        <f t="shared" si="0"/>
        <v>0</v>
      </c>
    </row>
    <row r="50" spans="1:13" s="66" customFormat="1" ht="24" customHeight="1">
      <c r="A50" s="138">
        <v>43</v>
      </c>
      <c r="B50" s="145" t="s">
        <v>121</v>
      </c>
      <c r="C50" s="141" t="s">
        <v>481</v>
      </c>
      <c r="D50" s="135" t="s">
        <v>60</v>
      </c>
      <c r="E50" s="146" t="s">
        <v>320</v>
      </c>
      <c r="F50" s="146">
        <v>1537</v>
      </c>
      <c r="G50" s="147">
        <v>32</v>
      </c>
      <c r="H50" s="148">
        <v>2337</v>
      </c>
      <c r="I50" s="148">
        <v>770</v>
      </c>
      <c r="J50" s="148">
        <v>3340</v>
      </c>
      <c r="K50" s="128">
        <v>1125</v>
      </c>
      <c r="L50" s="128">
        <v>398</v>
      </c>
      <c r="M50" s="143">
        <f t="shared" si="0"/>
        <v>1523</v>
      </c>
    </row>
    <row r="51" spans="1:13" s="66" customFormat="1" ht="24" customHeight="1">
      <c r="A51" s="138">
        <v>44</v>
      </c>
      <c r="B51" s="136" t="s">
        <v>124</v>
      </c>
      <c r="C51" s="141" t="s">
        <v>481</v>
      </c>
      <c r="D51" s="135" t="s">
        <v>127</v>
      </c>
      <c r="E51" s="135" t="s">
        <v>126</v>
      </c>
      <c r="F51" s="135">
        <v>229.29</v>
      </c>
      <c r="G51" s="182">
        <v>1</v>
      </c>
      <c r="H51" s="221">
        <v>674</v>
      </c>
      <c r="I51" s="221">
        <v>459</v>
      </c>
      <c r="J51" s="221">
        <v>4620</v>
      </c>
      <c r="K51" s="128">
        <v>529</v>
      </c>
      <c r="L51" s="128">
        <v>93</v>
      </c>
      <c r="M51" s="143">
        <f>SUM(K51:L51)</f>
        <v>622</v>
      </c>
    </row>
    <row r="52" spans="1:13" s="66" customFormat="1" ht="24" customHeight="1">
      <c r="A52" s="138">
        <v>45</v>
      </c>
      <c r="B52" s="136" t="s">
        <v>128</v>
      </c>
      <c r="C52" s="141" t="s">
        <v>481</v>
      </c>
      <c r="D52" s="135" t="s">
        <v>130</v>
      </c>
      <c r="E52" s="135" t="s">
        <v>129</v>
      </c>
      <c r="F52" s="135">
        <v>101.12</v>
      </c>
      <c r="G52" s="182">
        <v>1</v>
      </c>
      <c r="H52" s="148">
        <v>1000</v>
      </c>
      <c r="I52" s="222">
        <v>431</v>
      </c>
      <c r="J52" s="148">
        <v>100</v>
      </c>
      <c r="K52" s="149">
        <v>55</v>
      </c>
      <c r="L52" s="149">
        <v>2</v>
      </c>
      <c r="M52" s="143">
        <f t="shared" si="0"/>
        <v>57</v>
      </c>
    </row>
    <row r="53" spans="1:13" s="66" customFormat="1" ht="27.75" customHeight="1">
      <c r="A53" s="138">
        <v>46</v>
      </c>
      <c r="B53" s="136" t="s">
        <v>304</v>
      </c>
      <c r="C53" s="141" t="s">
        <v>480</v>
      </c>
      <c r="D53" s="135" t="s">
        <v>133</v>
      </c>
      <c r="E53" s="135" t="s">
        <v>201</v>
      </c>
      <c r="F53" s="138">
        <v>101.17</v>
      </c>
      <c r="G53" s="142">
        <v>2</v>
      </c>
      <c r="H53" s="143">
        <v>12</v>
      </c>
      <c r="I53" s="143">
        <v>202</v>
      </c>
      <c r="J53" s="143">
        <v>340</v>
      </c>
      <c r="K53" s="143">
        <v>822</v>
      </c>
      <c r="L53" s="143">
        <v>58</v>
      </c>
      <c r="M53" s="143">
        <f t="shared" si="0"/>
        <v>880</v>
      </c>
    </row>
    <row r="54" spans="1:13" s="71" customFormat="1" ht="24" customHeight="1">
      <c r="A54" s="138">
        <v>47</v>
      </c>
      <c r="B54" s="136" t="s">
        <v>399</v>
      </c>
      <c r="C54" s="141" t="s">
        <v>480</v>
      </c>
      <c r="D54" s="135" t="s">
        <v>293</v>
      </c>
      <c r="E54" s="135" t="s">
        <v>90</v>
      </c>
      <c r="F54" s="138">
        <v>103</v>
      </c>
      <c r="G54" s="150">
        <v>4</v>
      </c>
      <c r="H54" s="143">
        <v>1850</v>
      </c>
      <c r="I54" s="143">
        <v>535</v>
      </c>
      <c r="J54" s="143">
        <v>550</v>
      </c>
      <c r="K54" s="149">
        <v>405</v>
      </c>
      <c r="L54" s="149">
        <v>55</v>
      </c>
      <c r="M54" s="143">
        <f t="shared" si="0"/>
        <v>460</v>
      </c>
    </row>
    <row r="55" spans="1:13" s="66" customFormat="1" ht="24" customHeight="1">
      <c r="A55" s="138">
        <v>48</v>
      </c>
      <c r="B55" s="136" t="s">
        <v>141</v>
      </c>
      <c r="C55" s="141" t="s">
        <v>481</v>
      </c>
      <c r="D55" s="135" t="s">
        <v>143</v>
      </c>
      <c r="E55" s="135" t="s">
        <v>142</v>
      </c>
      <c r="F55" s="135">
        <v>101.37</v>
      </c>
      <c r="G55" s="150">
        <v>1</v>
      </c>
      <c r="H55" s="143">
        <v>0</v>
      </c>
      <c r="I55" s="223">
        <v>0</v>
      </c>
      <c r="J55" s="149">
        <v>1000</v>
      </c>
      <c r="K55" s="149">
        <v>296</v>
      </c>
      <c r="L55" s="149">
        <v>321</v>
      </c>
      <c r="M55" s="143">
        <f t="shared" si="0"/>
        <v>617</v>
      </c>
    </row>
    <row r="56" spans="1:13" s="66" customFormat="1" ht="24" customHeight="1">
      <c r="A56" s="138">
        <v>49</v>
      </c>
      <c r="B56" s="136" t="s">
        <v>144</v>
      </c>
      <c r="C56" s="141" t="s">
        <v>481</v>
      </c>
      <c r="D56" s="135" t="s">
        <v>202</v>
      </c>
      <c r="E56" s="138" t="s">
        <v>146</v>
      </c>
      <c r="F56" s="135">
        <v>1867.0540000000001</v>
      </c>
      <c r="G56" s="224">
        <v>1</v>
      </c>
      <c r="H56" s="225">
        <v>10000</v>
      </c>
      <c r="I56" s="226">
        <v>3000</v>
      </c>
      <c r="J56" s="227">
        <v>700</v>
      </c>
      <c r="K56" s="228">
        <v>324</v>
      </c>
      <c r="L56" s="228">
        <v>3</v>
      </c>
      <c r="M56" s="143">
        <f t="shared" si="0"/>
        <v>327</v>
      </c>
    </row>
    <row r="57" spans="1:13" s="66" customFormat="1" ht="33.75" customHeight="1">
      <c r="A57" s="138">
        <v>50</v>
      </c>
      <c r="B57" s="151" t="s">
        <v>203</v>
      </c>
      <c r="C57" s="141" t="s">
        <v>481</v>
      </c>
      <c r="D57" s="152" t="s">
        <v>152</v>
      </c>
      <c r="E57" s="152" t="s">
        <v>151</v>
      </c>
      <c r="F57" s="135">
        <v>124.36</v>
      </c>
      <c r="G57" s="182">
        <v>14</v>
      </c>
      <c r="H57" s="128">
        <v>784</v>
      </c>
      <c r="I57" s="128">
        <v>501</v>
      </c>
      <c r="J57" s="128">
        <v>1056</v>
      </c>
      <c r="K57" s="149">
        <v>1146</v>
      </c>
      <c r="L57" s="149">
        <v>77</v>
      </c>
      <c r="M57" s="143">
        <f t="shared" si="0"/>
        <v>1223</v>
      </c>
    </row>
    <row r="58" spans="1:13" ht="24" customHeight="1">
      <c r="A58" s="138">
        <v>51</v>
      </c>
      <c r="B58" s="60" t="s">
        <v>335</v>
      </c>
      <c r="C58" s="141" t="s">
        <v>480</v>
      </c>
      <c r="D58" s="152" t="s">
        <v>155</v>
      </c>
      <c r="E58" s="152" t="s">
        <v>154</v>
      </c>
      <c r="F58" s="135">
        <v>229.8</v>
      </c>
      <c r="G58" s="182">
        <v>2</v>
      </c>
      <c r="H58" s="128">
        <v>3376</v>
      </c>
      <c r="I58" s="128">
        <v>440</v>
      </c>
      <c r="J58" s="128">
        <v>3816</v>
      </c>
      <c r="K58" s="149">
        <v>352</v>
      </c>
      <c r="L58" s="149">
        <v>24</v>
      </c>
      <c r="M58" s="143">
        <f t="shared" si="0"/>
        <v>376</v>
      </c>
    </row>
    <row r="59" spans="1:13" s="66" customFormat="1" ht="24" customHeight="1">
      <c r="A59" s="138">
        <v>52</v>
      </c>
      <c r="B59" s="151" t="s">
        <v>204</v>
      </c>
      <c r="C59" s="141" t="s">
        <v>480</v>
      </c>
      <c r="D59" s="152" t="s">
        <v>155</v>
      </c>
      <c r="E59" s="152" t="s">
        <v>135</v>
      </c>
      <c r="F59" s="135">
        <v>20.440000000000001</v>
      </c>
      <c r="G59" s="182">
        <v>1</v>
      </c>
      <c r="H59" s="128">
        <v>0</v>
      </c>
      <c r="I59" s="128">
        <v>27</v>
      </c>
      <c r="J59" s="128">
        <v>14</v>
      </c>
      <c r="K59" s="128">
        <v>6</v>
      </c>
      <c r="L59" s="128">
        <v>4</v>
      </c>
      <c r="M59" s="143">
        <f t="shared" si="0"/>
        <v>10</v>
      </c>
    </row>
    <row r="60" spans="1:13" s="66" customFormat="1" ht="24" customHeight="1">
      <c r="A60" s="138">
        <v>53</v>
      </c>
      <c r="B60" s="141" t="s">
        <v>157</v>
      </c>
      <c r="C60" s="141" t="s">
        <v>481</v>
      </c>
      <c r="D60" s="135" t="s">
        <v>159</v>
      </c>
      <c r="E60" s="135" t="s">
        <v>123</v>
      </c>
      <c r="F60" s="135" t="s">
        <v>324</v>
      </c>
      <c r="G60" s="182">
        <v>1</v>
      </c>
      <c r="H60" s="149">
        <v>0</v>
      </c>
      <c r="I60" s="149">
        <v>60</v>
      </c>
      <c r="J60" s="149">
        <v>0</v>
      </c>
      <c r="K60" s="128">
        <v>13</v>
      </c>
      <c r="L60" s="128">
        <v>2</v>
      </c>
      <c r="M60" s="143">
        <f t="shared" si="0"/>
        <v>15</v>
      </c>
    </row>
    <row r="61" spans="1:13" s="66" customFormat="1" ht="24" customHeight="1">
      <c r="A61" s="138">
        <v>54</v>
      </c>
      <c r="B61" s="229" t="s">
        <v>160</v>
      </c>
      <c r="C61" s="141" t="s">
        <v>480</v>
      </c>
      <c r="D61" s="213" t="s">
        <v>162</v>
      </c>
      <c r="E61" s="213" t="s">
        <v>135</v>
      </c>
      <c r="F61" s="213" t="s">
        <v>325</v>
      </c>
      <c r="G61" s="182">
        <v>2</v>
      </c>
      <c r="H61" s="128">
        <v>1500</v>
      </c>
      <c r="I61" s="128">
        <v>575</v>
      </c>
      <c r="J61" s="128">
        <v>1000</v>
      </c>
      <c r="K61" s="128">
        <v>110</v>
      </c>
      <c r="L61" s="128">
        <v>6</v>
      </c>
      <c r="M61" s="143">
        <f t="shared" si="0"/>
        <v>116</v>
      </c>
    </row>
    <row r="62" spans="1:13" s="66" customFormat="1" ht="24" customHeight="1">
      <c r="A62" s="138">
        <v>55</v>
      </c>
      <c r="B62" s="151" t="s">
        <v>163</v>
      </c>
      <c r="C62" s="141" t="s">
        <v>481</v>
      </c>
      <c r="D62" s="152" t="s">
        <v>165</v>
      </c>
      <c r="E62" s="152" t="s">
        <v>135</v>
      </c>
      <c r="F62" s="135">
        <v>10.53</v>
      </c>
      <c r="G62" s="182">
        <v>0</v>
      </c>
      <c r="H62" s="128">
        <v>1500</v>
      </c>
      <c r="I62" s="128">
        <v>90</v>
      </c>
      <c r="J62" s="128">
        <v>800</v>
      </c>
      <c r="K62" s="128">
        <v>7</v>
      </c>
      <c r="L62" s="128">
        <v>1</v>
      </c>
      <c r="M62" s="143">
        <f t="shared" si="0"/>
        <v>8</v>
      </c>
    </row>
    <row r="63" spans="1:13" s="66" customFormat="1" ht="24" customHeight="1">
      <c r="A63" s="138">
        <v>56</v>
      </c>
      <c r="B63" s="60" t="s">
        <v>269</v>
      </c>
      <c r="C63" s="141" t="s">
        <v>481</v>
      </c>
      <c r="D63" s="60" t="s">
        <v>270</v>
      </c>
      <c r="E63" s="61" t="s">
        <v>6</v>
      </c>
      <c r="F63" s="135">
        <v>20.23</v>
      </c>
      <c r="G63" s="182">
        <v>1</v>
      </c>
      <c r="H63" s="128">
        <v>0</v>
      </c>
      <c r="I63" s="128">
        <v>60</v>
      </c>
      <c r="J63" s="128">
        <v>2000</v>
      </c>
      <c r="K63" s="128">
        <v>625</v>
      </c>
      <c r="L63" s="128">
        <v>298</v>
      </c>
      <c r="M63" s="143">
        <f t="shared" si="0"/>
        <v>923</v>
      </c>
    </row>
    <row r="64" spans="1:13" s="66" customFormat="1" ht="24" customHeight="1">
      <c r="A64" s="138">
        <v>57</v>
      </c>
      <c r="B64" s="60" t="s">
        <v>261</v>
      </c>
      <c r="C64" s="141" t="s">
        <v>480</v>
      </c>
      <c r="D64" s="60" t="s">
        <v>262</v>
      </c>
      <c r="E64" s="61" t="s">
        <v>6</v>
      </c>
      <c r="F64" s="230">
        <v>75</v>
      </c>
      <c r="G64" s="182">
        <v>1</v>
      </c>
      <c r="H64" s="128">
        <v>1500</v>
      </c>
      <c r="I64" s="128">
        <v>1489</v>
      </c>
      <c r="J64" s="128">
        <v>28000</v>
      </c>
      <c r="K64" s="128">
        <v>394</v>
      </c>
      <c r="L64" s="128">
        <v>141</v>
      </c>
      <c r="M64" s="143">
        <f t="shared" si="0"/>
        <v>535</v>
      </c>
    </row>
    <row r="65" spans="1:14" s="66" customFormat="1" ht="24" customHeight="1">
      <c r="A65" s="138">
        <v>58</v>
      </c>
      <c r="B65" s="126" t="s">
        <v>258</v>
      </c>
      <c r="C65" s="141" t="s">
        <v>483</v>
      </c>
      <c r="D65" s="126" t="s">
        <v>260</v>
      </c>
      <c r="E65" s="127" t="s">
        <v>321</v>
      </c>
      <c r="F65" s="135" t="s">
        <v>395</v>
      </c>
      <c r="G65" s="182">
        <v>3</v>
      </c>
      <c r="H65" s="58">
        <v>1690</v>
      </c>
      <c r="I65" s="58">
        <v>390</v>
      </c>
      <c r="J65" s="58">
        <v>1078</v>
      </c>
      <c r="K65" s="58">
        <v>93</v>
      </c>
      <c r="L65" s="58">
        <v>26</v>
      </c>
      <c r="M65" s="143">
        <f t="shared" si="0"/>
        <v>119</v>
      </c>
    </row>
    <row r="66" spans="1:14" s="66" customFormat="1" ht="27" customHeight="1">
      <c r="A66" s="138">
        <v>59</v>
      </c>
      <c r="B66" s="136" t="s">
        <v>302</v>
      </c>
      <c r="C66" s="141" t="s">
        <v>481</v>
      </c>
      <c r="D66" s="135" t="s">
        <v>40</v>
      </c>
      <c r="E66" s="135" t="s">
        <v>322</v>
      </c>
      <c r="F66" s="135">
        <v>12</v>
      </c>
      <c r="G66" s="231">
        <v>5</v>
      </c>
      <c r="H66" s="143">
        <v>6000</v>
      </c>
      <c r="I66" s="143">
        <v>40</v>
      </c>
      <c r="J66" s="143">
        <v>3000</v>
      </c>
      <c r="K66" s="218">
        <v>318</v>
      </c>
      <c r="L66" s="218">
        <v>57</v>
      </c>
      <c r="M66" s="143">
        <f>SUM(K66:L66)</f>
        <v>375</v>
      </c>
    </row>
    <row r="67" spans="1:14" s="66" customFormat="1" ht="24" customHeight="1">
      <c r="A67" s="138">
        <v>60</v>
      </c>
      <c r="B67" s="136" t="s">
        <v>136</v>
      </c>
      <c r="C67" s="141" t="s">
        <v>481</v>
      </c>
      <c r="D67" s="135" t="s">
        <v>138</v>
      </c>
      <c r="E67" s="135" t="s">
        <v>112</v>
      </c>
      <c r="F67" s="135">
        <v>1032.27</v>
      </c>
      <c r="G67" s="182">
        <v>4</v>
      </c>
      <c r="H67" s="128">
        <v>900</v>
      </c>
      <c r="I67" s="128">
        <v>87</v>
      </c>
      <c r="J67" s="128">
        <v>1770</v>
      </c>
      <c r="K67" s="128">
        <v>2155</v>
      </c>
      <c r="L67" s="128">
        <v>135</v>
      </c>
      <c r="M67" s="143">
        <f t="shared" si="0"/>
        <v>2290</v>
      </c>
    </row>
    <row r="68" spans="1:14" s="66" customFormat="1" ht="24" customHeight="1">
      <c r="A68" s="138">
        <v>61</v>
      </c>
      <c r="B68" s="153" t="s">
        <v>294</v>
      </c>
      <c r="C68" s="141" t="s">
        <v>481</v>
      </c>
      <c r="D68" s="135" t="s">
        <v>295</v>
      </c>
      <c r="E68" s="135" t="s">
        <v>112</v>
      </c>
      <c r="F68" s="135">
        <v>2206.0300000000002</v>
      </c>
      <c r="G68" s="182">
        <v>16</v>
      </c>
      <c r="H68" s="128">
        <v>550</v>
      </c>
      <c r="I68" s="128">
        <v>2152</v>
      </c>
      <c r="J68" s="128">
        <v>1360</v>
      </c>
      <c r="K68" s="128">
        <v>2265</v>
      </c>
      <c r="L68" s="128">
        <v>59</v>
      </c>
      <c r="M68" s="143">
        <v>2407</v>
      </c>
      <c r="N68" s="66" t="s">
        <v>468</v>
      </c>
    </row>
    <row r="69" spans="1:14" s="66" customFormat="1" ht="24" customHeight="1">
      <c r="A69" s="138">
        <v>62</v>
      </c>
      <c r="B69" s="136" t="s">
        <v>140</v>
      </c>
      <c r="C69" s="141" t="s">
        <v>481</v>
      </c>
      <c r="D69" s="135" t="s">
        <v>139</v>
      </c>
      <c r="E69" s="135" t="s">
        <v>90</v>
      </c>
      <c r="F69" s="138">
        <v>100.37</v>
      </c>
      <c r="G69" s="150">
        <v>4</v>
      </c>
      <c r="H69" s="143">
        <v>1500</v>
      </c>
      <c r="I69" s="143">
        <v>791</v>
      </c>
      <c r="J69" s="143">
        <v>240</v>
      </c>
      <c r="K69" s="149">
        <v>493</v>
      </c>
      <c r="L69" s="149">
        <v>55</v>
      </c>
      <c r="M69" s="143">
        <f t="shared" si="0"/>
        <v>548</v>
      </c>
    </row>
    <row r="70" spans="1:14" s="53" customFormat="1" ht="24" customHeight="1">
      <c r="A70" s="84"/>
      <c r="B70" s="154"/>
      <c r="C70" s="154"/>
      <c r="D70" s="155"/>
      <c r="E70" s="155"/>
      <c r="F70" s="155"/>
      <c r="G70" s="156"/>
      <c r="H70" s="156"/>
      <c r="I70" s="156"/>
      <c r="J70" s="156"/>
      <c r="K70" s="156"/>
      <c r="L70" s="156"/>
      <c r="M70" s="156"/>
    </row>
    <row r="71" spans="1:14">
      <c r="M71" s="54"/>
    </row>
    <row r="72" spans="1:14">
      <c r="M72">
        <f>SUBTOTAL(9,M8:M71)</f>
        <v>195904</v>
      </c>
    </row>
    <row r="73" spans="1:14">
      <c r="M73">
        <f>SUBTOTAL(9,M42:M72)</f>
        <v>36420</v>
      </c>
    </row>
    <row r="74" spans="1:14">
      <c r="G74">
        <f>SUBTOTAL(9,G39:G73)</f>
        <v>150</v>
      </c>
      <c r="M74">
        <f>SUBTOTAL(9,M11:M73)</f>
        <v>182601</v>
      </c>
    </row>
  </sheetData>
  <autoFilter ref="C1:C73">
    <filterColumn colId="0"/>
  </autoFilter>
  <mergeCells count="5">
    <mergeCell ref="K5:M5"/>
    <mergeCell ref="A2:M2"/>
    <mergeCell ref="I1:K1"/>
    <mergeCell ref="H4:I4"/>
    <mergeCell ref="J4:M4"/>
  </mergeCells>
  <phoneticPr fontId="31" type="noConversion"/>
  <pageMargins left="0.28000000000000003" right="0.2" top="0.3" bottom="0.28000000000000003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workbookViewId="0">
      <selection activeCell="A10" sqref="A10"/>
    </sheetView>
  </sheetViews>
  <sheetFormatPr defaultRowHeight="15"/>
  <cols>
    <col min="1" max="1" width="2.7109375" customWidth="1"/>
    <col min="2" max="2" width="21.140625" customWidth="1"/>
    <col min="3" max="3" width="15.7109375" style="274" customWidth="1"/>
    <col min="4" max="4" width="20" style="274" customWidth="1"/>
    <col min="5" max="5" width="10.5703125" customWidth="1"/>
  </cols>
  <sheetData>
    <row r="1" spans="1:5" ht="44.25" customHeight="1">
      <c r="A1" s="456" t="s">
        <v>463</v>
      </c>
      <c r="B1" s="456"/>
      <c r="C1" s="456"/>
      <c r="D1" s="456"/>
      <c r="E1" s="456"/>
    </row>
    <row r="2" spans="1:5" ht="18.75">
      <c r="A2" s="276"/>
      <c r="B2" s="276"/>
      <c r="C2" s="277" t="s">
        <v>240</v>
      </c>
      <c r="D2" s="277" t="s">
        <v>461</v>
      </c>
      <c r="E2" s="276" t="s">
        <v>9</v>
      </c>
    </row>
    <row r="3" spans="1:5" ht="18.75">
      <c r="A3" s="276">
        <v>1</v>
      </c>
      <c r="B3" s="278" t="s">
        <v>455</v>
      </c>
      <c r="C3" s="277">
        <v>1707.998</v>
      </c>
      <c r="D3" s="277">
        <v>4857.4790000000003</v>
      </c>
      <c r="E3" s="278">
        <f>SUM(C3:D3)</f>
        <v>6565.4770000000008</v>
      </c>
    </row>
    <row r="4" spans="1:5" ht="18.75">
      <c r="A4" s="276">
        <v>2</v>
      </c>
      <c r="B4" s="278" t="s">
        <v>10</v>
      </c>
      <c r="C4" s="277">
        <v>55.15</v>
      </c>
      <c r="D4" s="277">
        <v>1613.9949999999999</v>
      </c>
      <c r="E4" s="278">
        <f>SUM(C4:D4)</f>
        <v>1669.145</v>
      </c>
    </row>
    <row r="5" spans="1:5" ht="18.75">
      <c r="A5" s="276">
        <v>3</v>
      </c>
      <c r="B5" s="278" t="s">
        <v>456</v>
      </c>
      <c r="C5" s="277">
        <v>477.55</v>
      </c>
      <c r="D5" s="277">
        <v>415.721</v>
      </c>
      <c r="E5" s="278">
        <f>SUM(C5:D5)</f>
        <v>893.27099999999996</v>
      </c>
    </row>
    <row r="6" spans="1:5" ht="18.75">
      <c r="A6" s="276">
        <v>5</v>
      </c>
      <c r="B6" s="278" t="s">
        <v>459</v>
      </c>
      <c r="C6" s="277">
        <v>1239.96</v>
      </c>
      <c r="D6" s="277">
        <v>14098.41</v>
      </c>
      <c r="E6" s="278">
        <f>SUM(C6:D6)</f>
        <v>15338.369999999999</v>
      </c>
    </row>
    <row r="7" spans="1:5" ht="18.75">
      <c r="A7" s="276">
        <v>4</v>
      </c>
      <c r="B7" s="278" t="s">
        <v>457</v>
      </c>
      <c r="C7" s="277">
        <v>4747</v>
      </c>
      <c r="D7" s="277">
        <v>30489</v>
      </c>
      <c r="E7" s="278">
        <f>SUM(C7:D7)</f>
        <v>35236</v>
      </c>
    </row>
    <row r="8" spans="1:5" ht="46.5" customHeight="1">
      <c r="A8" s="276">
        <v>6</v>
      </c>
      <c r="B8" s="278" t="s">
        <v>458</v>
      </c>
      <c r="C8" s="277">
        <v>4</v>
      </c>
      <c r="D8" s="279" t="s">
        <v>462</v>
      </c>
      <c r="E8" s="280">
        <v>11</v>
      </c>
    </row>
    <row r="9" spans="1:5" ht="18.75">
      <c r="A9" s="276">
        <v>7</v>
      </c>
      <c r="B9" s="278" t="s">
        <v>460</v>
      </c>
      <c r="C9" s="277">
        <v>8.9</v>
      </c>
      <c r="D9" s="277">
        <v>738.11</v>
      </c>
      <c r="E9" s="278">
        <f>SUM(C9:D9)</f>
        <v>747.01</v>
      </c>
    </row>
    <row r="10" spans="1:5" ht="18.75">
      <c r="A10" s="276"/>
      <c r="B10" s="276"/>
      <c r="C10" s="277"/>
      <c r="D10" s="277"/>
      <c r="E10" s="276"/>
    </row>
    <row r="11" spans="1:5" ht="18.75">
      <c r="A11" s="276"/>
      <c r="B11" s="276"/>
      <c r="C11" s="277"/>
      <c r="D11" s="277"/>
      <c r="E11" s="276"/>
    </row>
    <row r="12" spans="1:5">
      <c r="A12" s="2"/>
      <c r="B12" s="2"/>
      <c r="C12" s="275"/>
      <c r="D12" s="275"/>
      <c r="E12" s="2"/>
    </row>
    <row r="13" spans="1:5">
      <c r="A13" s="2"/>
      <c r="B13" s="2"/>
      <c r="C13" s="275"/>
      <c r="D13" s="275"/>
      <c r="E13" s="2"/>
    </row>
    <row r="14" spans="1:5">
      <c r="A14" s="2"/>
      <c r="B14" s="2"/>
      <c r="C14" s="275"/>
      <c r="D14" s="275"/>
      <c r="E14" s="2"/>
    </row>
    <row r="15" spans="1:5">
      <c r="A15" s="2"/>
      <c r="B15" s="2"/>
      <c r="C15" s="275"/>
      <c r="D15" s="275"/>
      <c r="E15" s="2"/>
    </row>
    <row r="16" spans="1:5">
      <c r="A16" s="2"/>
      <c r="B16" s="2"/>
      <c r="C16" s="275"/>
      <c r="D16" s="275"/>
      <c r="E16" s="2"/>
    </row>
    <row r="17" spans="1:5">
      <c r="A17" s="2"/>
      <c r="B17" s="2"/>
      <c r="C17" s="275"/>
      <c r="D17" s="275"/>
      <c r="E17" s="2"/>
    </row>
    <row r="18" spans="1:5">
      <c r="A18" s="2"/>
      <c r="B18" s="2"/>
      <c r="C18" s="275"/>
      <c r="D18" s="275"/>
      <c r="E18" s="2"/>
    </row>
    <row r="19" spans="1:5">
      <c r="A19" s="2"/>
      <c r="B19" s="2"/>
      <c r="C19" s="275"/>
      <c r="D19" s="275"/>
      <c r="E19" s="2"/>
    </row>
    <row r="20" spans="1:5">
      <c r="A20" s="2"/>
      <c r="B20" s="2"/>
      <c r="C20" s="275"/>
      <c r="D20" s="275"/>
      <c r="E20" s="2"/>
    </row>
    <row r="21" spans="1:5">
      <c r="A21" s="2"/>
      <c r="B21" s="2"/>
      <c r="C21" s="275"/>
      <c r="D21" s="275"/>
      <c r="E21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P16" sqref="P16"/>
    </sheetView>
  </sheetViews>
  <sheetFormatPr defaultRowHeight="15"/>
  <cols>
    <col min="1" max="1" width="5.140625" style="59" customWidth="1"/>
    <col min="2" max="2" width="23.140625" style="59" customWidth="1"/>
    <col min="3" max="3" width="18.140625" style="59" customWidth="1"/>
    <col min="4" max="4" width="12.85546875" style="284" customWidth="1"/>
    <col min="5" max="5" width="9.140625" style="59" hidden="1" customWidth="1"/>
    <col min="6" max="6" width="8" style="59" hidden="1" customWidth="1"/>
    <col min="7" max="7" width="10.5703125" style="59" hidden="1" customWidth="1"/>
    <col min="8" max="8" width="9.140625" style="59" customWidth="1"/>
    <col min="9" max="9" width="12.85546875" style="59" hidden="1" customWidth="1"/>
    <col min="10" max="10" width="9.140625" style="59" customWidth="1"/>
    <col min="11" max="11" width="9.140625" style="59" hidden="1" customWidth="1"/>
  </cols>
  <sheetData>
    <row r="1" spans="1:11" ht="38.25" customHeight="1">
      <c r="A1" s="459" t="s">
        <v>465</v>
      </c>
      <c r="B1" s="459"/>
      <c r="C1" s="459"/>
      <c r="D1" s="459"/>
      <c r="E1" s="459"/>
      <c r="F1" s="459"/>
      <c r="G1" s="459"/>
      <c r="H1" s="459"/>
      <c r="I1" s="459"/>
      <c r="J1" s="459"/>
      <c r="K1"/>
    </row>
    <row r="2" spans="1:11">
      <c r="E2" s="293"/>
      <c r="F2" s="293"/>
      <c r="G2" s="293"/>
      <c r="H2" s="458" t="s">
        <v>464</v>
      </c>
      <c r="I2" s="458"/>
      <c r="J2" s="458"/>
      <c r="K2" s="285"/>
    </row>
    <row r="3" spans="1:11" ht="24">
      <c r="A3" s="291" t="s">
        <v>168</v>
      </c>
      <c r="B3" s="291" t="s">
        <v>1</v>
      </c>
      <c r="C3" s="291" t="s">
        <v>2</v>
      </c>
      <c r="D3" s="292" t="s">
        <v>3</v>
      </c>
      <c r="E3" s="296" t="s">
        <v>6</v>
      </c>
      <c r="F3" s="296" t="s">
        <v>7</v>
      </c>
      <c r="G3" s="297" t="s">
        <v>8</v>
      </c>
      <c r="H3" s="297" t="s">
        <v>4</v>
      </c>
      <c r="I3" s="297" t="s">
        <v>392</v>
      </c>
      <c r="J3" s="297" t="s">
        <v>10</v>
      </c>
      <c r="K3" s="286" t="s">
        <v>11</v>
      </c>
    </row>
    <row r="4" spans="1:11" ht="24">
      <c r="A4" s="294">
        <v>1</v>
      </c>
      <c r="B4" s="294" t="s">
        <v>466</v>
      </c>
      <c r="C4" s="294" t="s">
        <v>467</v>
      </c>
      <c r="D4" s="295" t="s">
        <v>6</v>
      </c>
      <c r="E4" s="296"/>
      <c r="F4" s="296"/>
      <c r="G4" s="297"/>
      <c r="H4" s="26">
        <v>56.607999999999997</v>
      </c>
      <c r="I4" s="297"/>
      <c r="J4" s="297">
        <v>0</v>
      </c>
      <c r="K4" s="286"/>
    </row>
    <row r="5" spans="1:11">
      <c r="A5" s="298">
        <v>2</v>
      </c>
      <c r="B5" s="299" t="s">
        <v>18</v>
      </c>
      <c r="C5" s="299" t="s">
        <v>19</v>
      </c>
      <c r="D5" s="300" t="s">
        <v>6</v>
      </c>
      <c r="E5" s="301">
        <v>2636.35</v>
      </c>
      <c r="F5" s="301">
        <v>0</v>
      </c>
      <c r="G5" s="301">
        <v>0</v>
      </c>
      <c r="H5" s="301">
        <f>E5+F5+G5</f>
        <v>2636.35</v>
      </c>
      <c r="I5" s="301">
        <f>(H5*10000000)/61.05</f>
        <v>431834561.83456188</v>
      </c>
      <c r="J5" s="301">
        <v>0</v>
      </c>
      <c r="K5" s="287">
        <v>0</v>
      </c>
    </row>
    <row r="6" spans="1:11">
      <c r="A6" s="294">
        <v>3</v>
      </c>
      <c r="B6" s="299" t="s">
        <v>22</v>
      </c>
      <c r="C6" s="299" t="s">
        <v>23</v>
      </c>
      <c r="D6" s="300" t="s">
        <v>6</v>
      </c>
      <c r="E6" s="301">
        <v>0</v>
      </c>
      <c r="F6" s="301">
        <v>0</v>
      </c>
      <c r="G6" s="301">
        <v>0</v>
      </c>
      <c r="H6" s="301">
        <f t="shared" ref="H6:H35" si="0">E6+F6+G6</f>
        <v>0</v>
      </c>
      <c r="I6" s="301">
        <f t="shared" ref="I6:I34" si="1">(H6*100000)/61.05</f>
        <v>0</v>
      </c>
      <c r="J6" s="301">
        <v>0</v>
      </c>
      <c r="K6" s="288">
        <v>0</v>
      </c>
    </row>
    <row r="7" spans="1:11">
      <c r="A7" s="298">
        <v>4</v>
      </c>
      <c r="B7" s="299" t="s">
        <v>25</v>
      </c>
      <c r="C7" s="299" t="s">
        <v>23</v>
      </c>
      <c r="D7" s="300" t="s">
        <v>6</v>
      </c>
      <c r="E7" s="301">
        <v>0</v>
      </c>
      <c r="F7" s="301">
        <v>0</v>
      </c>
      <c r="G7" s="301">
        <v>0</v>
      </c>
      <c r="H7" s="301">
        <f t="shared" si="0"/>
        <v>0</v>
      </c>
      <c r="I7" s="301">
        <f t="shared" si="1"/>
        <v>0</v>
      </c>
      <c r="J7" s="301">
        <v>0</v>
      </c>
      <c r="K7" s="288">
        <v>0</v>
      </c>
    </row>
    <row r="8" spans="1:11">
      <c r="A8" s="294">
        <v>5</v>
      </c>
      <c r="B8" s="299" t="s">
        <v>27</v>
      </c>
      <c r="C8" s="299" t="s">
        <v>28</v>
      </c>
      <c r="D8" s="300" t="s">
        <v>6</v>
      </c>
      <c r="E8" s="301">
        <v>12.85</v>
      </c>
      <c r="F8" s="301">
        <v>0</v>
      </c>
      <c r="G8" s="301">
        <v>0</v>
      </c>
      <c r="H8" s="301">
        <f t="shared" si="0"/>
        <v>12.85</v>
      </c>
      <c r="I8" s="301">
        <f t="shared" si="1"/>
        <v>21048.32104832105</v>
      </c>
      <c r="J8" s="301">
        <v>0</v>
      </c>
      <c r="K8" s="287">
        <v>0</v>
      </c>
    </row>
    <row r="9" spans="1:11" ht="24">
      <c r="A9" s="298">
        <v>6</v>
      </c>
      <c r="B9" s="299" t="s">
        <v>30</v>
      </c>
      <c r="C9" s="299" t="s">
        <v>28</v>
      </c>
      <c r="D9" s="300" t="s">
        <v>6</v>
      </c>
      <c r="E9" s="301">
        <v>1.05</v>
      </c>
      <c r="F9" s="301">
        <v>0</v>
      </c>
      <c r="G9" s="301">
        <v>0</v>
      </c>
      <c r="H9" s="301">
        <v>1.05</v>
      </c>
      <c r="I9" s="301">
        <f t="shared" si="1"/>
        <v>1719.9017199017201</v>
      </c>
      <c r="J9" s="301">
        <v>0</v>
      </c>
      <c r="K9" s="287">
        <v>0</v>
      </c>
    </row>
    <row r="10" spans="1:11">
      <c r="A10" s="294">
        <v>7</v>
      </c>
      <c r="B10" s="299" t="s">
        <v>41</v>
      </c>
      <c r="C10" s="299" t="s">
        <v>42</v>
      </c>
      <c r="D10" s="300" t="s">
        <v>6</v>
      </c>
      <c r="E10" s="301">
        <v>3905.17</v>
      </c>
      <c r="F10" s="301">
        <v>0</v>
      </c>
      <c r="G10" s="301">
        <v>0</v>
      </c>
      <c r="H10" s="301">
        <f t="shared" si="0"/>
        <v>3905.17</v>
      </c>
      <c r="I10" s="301">
        <f>(H10*10000000)/61.05</f>
        <v>639667485.66748571</v>
      </c>
      <c r="J10" s="301">
        <v>0</v>
      </c>
      <c r="K10" s="287">
        <v>0</v>
      </c>
    </row>
    <row r="11" spans="1:11" ht="24">
      <c r="A11" s="298">
        <v>8</v>
      </c>
      <c r="B11" s="299" t="s">
        <v>44</v>
      </c>
      <c r="C11" s="299" t="s">
        <v>42</v>
      </c>
      <c r="D11" s="300" t="s">
        <v>6</v>
      </c>
      <c r="E11" s="301">
        <v>3865.52</v>
      </c>
      <c r="F11" s="301">
        <v>0</v>
      </c>
      <c r="G11" s="301">
        <v>0</v>
      </c>
      <c r="H11" s="301">
        <f t="shared" si="0"/>
        <v>3865.52</v>
      </c>
      <c r="I11" s="301">
        <f>(H11*10000000)/61.05</f>
        <v>633172809.17280924</v>
      </c>
      <c r="J11" s="301">
        <v>0</v>
      </c>
      <c r="K11" s="287">
        <v>70.91</v>
      </c>
    </row>
    <row r="12" spans="1:11" ht="24">
      <c r="A12" s="294">
        <v>9</v>
      </c>
      <c r="B12" s="299" t="s">
        <v>48</v>
      </c>
      <c r="C12" s="299" t="s">
        <v>49</v>
      </c>
      <c r="D12" s="300" t="s">
        <v>6</v>
      </c>
      <c r="E12" s="301">
        <v>4.08</v>
      </c>
      <c r="F12" s="301">
        <v>0</v>
      </c>
      <c r="G12" s="301">
        <v>0.09</v>
      </c>
      <c r="H12" s="301">
        <v>4.17</v>
      </c>
      <c r="I12" s="301">
        <f>(H12*10000000)/61.05</f>
        <v>683046.68304668309</v>
      </c>
      <c r="J12" s="301">
        <v>0</v>
      </c>
      <c r="K12" s="287">
        <v>4.76</v>
      </c>
    </row>
    <row r="13" spans="1:11" ht="24">
      <c r="A13" s="298">
        <v>10</v>
      </c>
      <c r="B13" s="299" t="s">
        <v>396</v>
      </c>
      <c r="C13" s="299" t="s">
        <v>42</v>
      </c>
      <c r="D13" s="300" t="s">
        <v>6</v>
      </c>
      <c r="E13" s="301">
        <v>2012.69</v>
      </c>
      <c r="F13" s="301">
        <v>0</v>
      </c>
      <c r="G13" s="301">
        <v>0</v>
      </c>
      <c r="H13" s="301">
        <f t="shared" si="0"/>
        <v>2012.69</v>
      </c>
      <c r="I13" s="301">
        <f>(H13*10000000)/61.05</f>
        <v>329678951.67895168</v>
      </c>
      <c r="J13" s="301">
        <v>0</v>
      </c>
      <c r="K13" s="287">
        <v>1.97</v>
      </c>
    </row>
    <row r="14" spans="1:11" ht="24">
      <c r="A14" s="294">
        <v>11</v>
      </c>
      <c r="B14" s="299" t="s">
        <v>51</v>
      </c>
      <c r="C14" s="299" t="s">
        <v>314</v>
      </c>
      <c r="D14" s="300" t="s">
        <v>6</v>
      </c>
      <c r="E14" s="301">
        <v>0</v>
      </c>
      <c r="F14" s="301">
        <v>0</v>
      </c>
      <c r="G14" s="301">
        <v>0</v>
      </c>
      <c r="H14" s="301">
        <v>0</v>
      </c>
      <c r="I14" s="301">
        <f t="shared" si="1"/>
        <v>0</v>
      </c>
      <c r="J14" s="301">
        <v>0</v>
      </c>
      <c r="K14" s="287">
        <v>0</v>
      </c>
    </row>
    <row r="15" spans="1:11" ht="24">
      <c r="A15" s="298">
        <v>12</v>
      </c>
      <c r="B15" s="299" t="s">
        <v>54</v>
      </c>
      <c r="C15" s="299" t="s">
        <v>55</v>
      </c>
      <c r="D15" s="300" t="s">
        <v>6</v>
      </c>
      <c r="E15" s="301">
        <v>0</v>
      </c>
      <c r="F15" s="301">
        <v>0</v>
      </c>
      <c r="G15" s="301">
        <v>0</v>
      </c>
      <c r="H15" s="301">
        <v>0</v>
      </c>
      <c r="I15" s="301">
        <f t="shared" si="1"/>
        <v>0</v>
      </c>
      <c r="J15" s="301">
        <v>0</v>
      </c>
      <c r="K15" s="287">
        <v>0</v>
      </c>
    </row>
    <row r="16" spans="1:11" ht="24">
      <c r="A16" s="294">
        <v>13</v>
      </c>
      <c r="B16" s="299" t="s">
        <v>56</v>
      </c>
      <c r="C16" s="299" t="s">
        <v>57</v>
      </c>
      <c r="D16" s="300" t="s">
        <v>6</v>
      </c>
      <c r="E16" s="301">
        <v>0</v>
      </c>
      <c r="F16" s="301">
        <v>0</v>
      </c>
      <c r="G16" s="301">
        <v>0</v>
      </c>
      <c r="H16" s="301">
        <f t="shared" ref="H16" si="2">E16+F16+G16</f>
        <v>0</v>
      </c>
      <c r="I16" s="301">
        <f t="shared" si="1"/>
        <v>0</v>
      </c>
      <c r="J16" s="301">
        <v>0</v>
      </c>
      <c r="K16" s="288">
        <v>0</v>
      </c>
    </row>
    <row r="17" spans="1:11" ht="24">
      <c r="A17" s="298">
        <v>14</v>
      </c>
      <c r="B17" s="299" t="s">
        <v>58</v>
      </c>
      <c r="C17" s="299" t="s">
        <v>59</v>
      </c>
      <c r="D17" s="300" t="s">
        <v>6</v>
      </c>
      <c r="E17" s="301">
        <v>23.29</v>
      </c>
      <c r="F17" s="301">
        <v>0</v>
      </c>
      <c r="G17" s="301">
        <v>25.88</v>
      </c>
      <c r="H17" s="301">
        <f t="shared" si="0"/>
        <v>49.17</v>
      </c>
      <c r="I17" s="301">
        <f>(H17*10000000)/61.05</f>
        <v>8054054.0540540544</v>
      </c>
      <c r="J17" s="301">
        <v>0</v>
      </c>
      <c r="K17" s="287">
        <v>0</v>
      </c>
    </row>
    <row r="18" spans="1:11" ht="24">
      <c r="A18" s="294">
        <v>15</v>
      </c>
      <c r="B18" s="299" t="s">
        <v>61</v>
      </c>
      <c r="C18" s="299" t="s">
        <v>62</v>
      </c>
      <c r="D18" s="300" t="s">
        <v>6</v>
      </c>
      <c r="E18" s="301">
        <v>0</v>
      </c>
      <c r="F18" s="301">
        <v>0</v>
      </c>
      <c r="G18" s="301">
        <v>0</v>
      </c>
      <c r="H18" s="301">
        <f t="shared" si="0"/>
        <v>0</v>
      </c>
      <c r="I18" s="301">
        <f t="shared" si="1"/>
        <v>0</v>
      </c>
      <c r="J18" s="301">
        <v>0</v>
      </c>
      <c r="K18" s="288">
        <v>0</v>
      </c>
    </row>
    <row r="19" spans="1:11" ht="24">
      <c r="A19" s="298">
        <v>16</v>
      </c>
      <c r="B19" s="299" t="s">
        <v>64</v>
      </c>
      <c r="C19" s="299" t="s">
        <v>62</v>
      </c>
      <c r="D19" s="300" t="s">
        <v>6</v>
      </c>
      <c r="E19" s="301">
        <v>0</v>
      </c>
      <c r="F19" s="301">
        <v>0</v>
      </c>
      <c r="G19" s="301">
        <v>0</v>
      </c>
      <c r="H19" s="301">
        <f t="shared" si="0"/>
        <v>0</v>
      </c>
      <c r="I19" s="301">
        <f t="shared" si="1"/>
        <v>0</v>
      </c>
      <c r="J19" s="301">
        <v>0</v>
      </c>
      <c r="K19" s="288">
        <v>0</v>
      </c>
    </row>
    <row r="20" spans="1:11" ht="36">
      <c r="A20" s="294">
        <v>17</v>
      </c>
      <c r="B20" s="299" t="s">
        <v>328</v>
      </c>
      <c r="C20" s="299" t="s">
        <v>66</v>
      </c>
      <c r="D20" s="300" t="s">
        <v>6</v>
      </c>
      <c r="E20" s="301">
        <v>3501.15</v>
      </c>
      <c r="F20" s="301">
        <v>0</v>
      </c>
      <c r="G20" s="301">
        <v>0</v>
      </c>
      <c r="H20" s="301">
        <f t="shared" si="0"/>
        <v>3501.15</v>
      </c>
      <c r="I20" s="301">
        <f t="shared" ref="I20:I28" si="3">(H20*10000000)/61.05</f>
        <v>573488943.48894346</v>
      </c>
      <c r="J20" s="301">
        <v>0</v>
      </c>
      <c r="K20" s="287">
        <v>0</v>
      </c>
    </row>
    <row r="21" spans="1:11" ht="36">
      <c r="A21" s="298">
        <v>18</v>
      </c>
      <c r="B21" s="299" t="s">
        <v>329</v>
      </c>
      <c r="C21" s="299" t="s">
        <v>68</v>
      </c>
      <c r="D21" s="300" t="s">
        <v>6</v>
      </c>
      <c r="E21" s="301">
        <v>132.56</v>
      </c>
      <c r="F21" s="301">
        <v>0</v>
      </c>
      <c r="G21" s="301">
        <v>0</v>
      </c>
      <c r="H21" s="301">
        <f t="shared" si="0"/>
        <v>132.56</v>
      </c>
      <c r="I21" s="301">
        <f t="shared" si="3"/>
        <v>21713349.713349715</v>
      </c>
      <c r="J21" s="301">
        <v>0</v>
      </c>
      <c r="K21" s="287">
        <v>0</v>
      </c>
    </row>
    <row r="22" spans="1:11">
      <c r="A22" s="294">
        <v>19</v>
      </c>
      <c r="B22" s="299" t="s">
        <v>70</v>
      </c>
      <c r="C22" s="299" t="s">
        <v>71</v>
      </c>
      <c r="D22" s="300" t="s">
        <v>6</v>
      </c>
      <c r="E22" s="301">
        <v>366.38</v>
      </c>
      <c r="F22" s="301">
        <v>0</v>
      </c>
      <c r="G22" s="301">
        <v>0</v>
      </c>
      <c r="H22" s="301">
        <f t="shared" si="0"/>
        <v>366.38</v>
      </c>
      <c r="I22" s="301">
        <f t="shared" si="3"/>
        <v>60013104.013104014</v>
      </c>
      <c r="J22" s="301">
        <v>0</v>
      </c>
      <c r="K22" s="287">
        <v>2.16</v>
      </c>
    </row>
    <row r="23" spans="1:11">
      <c r="A23" s="298">
        <v>20</v>
      </c>
      <c r="B23" s="299" t="s">
        <v>72</v>
      </c>
      <c r="C23" s="299" t="s">
        <v>66</v>
      </c>
      <c r="D23" s="302" t="s">
        <v>6</v>
      </c>
      <c r="E23" s="301">
        <v>2248.21</v>
      </c>
      <c r="F23" s="301">
        <v>0</v>
      </c>
      <c r="G23" s="301">
        <v>0</v>
      </c>
      <c r="H23" s="301">
        <f t="shared" si="0"/>
        <v>2248.21</v>
      </c>
      <c r="I23" s="301">
        <f t="shared" si="3"/>
        <v>368257166.25716627</v>
      </c>
      <c r="J23" s="301">
        <v>0</v>
      </c>
      <c r="K23" s="287">
        <v>62.81</v>
      </c>
    </row>
    <row r="24" spans="1:11">
      <c r="A24" s="294">
        <v>21</v>
      </c>
      <c r="B24" s="299" t="s">
        <v>74</v>
      </c>
      <c r="C24" s="299" t="s">
        <v>75</v>
      </c>
      <c r="D24" s="300" t="s">
        <v>6</v>
      </c>
      <c r="E24" s="301">
        <v>366.21</v>
      </c>
      <c r="F24" s="301">
        <v>0</v>
      </c>
      <c r="G24" s="301">
        <v>0</v>
      </c>
      <c r="H24" s="301">
        <v>366.21</v>
      </c>
      <c r="I24" s="301">
        <f t="shared" si="3"/>
        <v>59985257.985257991</v>
      </c>
      <c r="J24" s="301">
        <v>0</v>
      </c>
      <c r="K24" s="287">
        <v>0.83</v>
      </c>
    </row>
    <row r="25" spans="1:11">
      <c r="A25" s="298">
        <v>22</v>
      </c>
      <c r="B25" s="299" t="s">
        <v>76</v>
      </c>
      <c r="C25" s="299" t="s">
        <v>77</v>
      </c>
      <c r="D25" s="300" t="s">
        <v>6</v>
      </c>
      <c r="E25" s="301">
        <v>1317.9</v>
      </c>
      <c r="F25" s="301">
        <v>0</v>
      </c>
      <c r="G25" s="301">
        <v>0</v>
      </c>
      <c r="H25" s="301">
        <f t="shared" si="0"/>
        <v>1317.9</v>
      </c>
      <c r="I25" s="301">
        <f t="shared" si="3"/>
        <v>215872235.87223589</v>
      </c>
      <c r="J25" s="301">
        <v>0</v>
      </c>
      <c r="K25" s="289">
        <v>0</v>
      </c>
    </row>
    <row r="26" spans="1:11">
      <c r="A26" s="294">
        <v>23</v>
      </c>
      <c r="B26" s="299" t="s">
        <v>79</v>
      </c>
      <c r="C26" s="299" t="s">
        <v>46</v>
      </c>
      <c r="D26" s="300" t="s">
        <v>6</v>
      </c>
      <c r="E26" s="301">
        <v>3281.21</v>
      </c>
      <c r="F26" s="301">
        <v>0</v>
      </c>
      <c r="G26" s="301">
        <v>0</v>
      </c>
      <c r="H26" s="301">
        <f t="shared" si="0"/>
        <v>3281.21</v>
      </c>
      <c r="I26" s="301">
        <f t="shared" si="3"/>
        <v>537462735.46273553</v>
      </c>
      <c r="J26" s="301">
        <v>0</v>
      </c>
      <c r="K26" s="287">
        <v>0</v>
      </c>
    </row>
    <row r="27" spans="1:11" ht="24">
      <c r="A27" s="298">
        <v>24</v>
      </c>
      <c r="B27" s="299" t="s">
        <v>81</v>
      </c>
      <c r="C27" s="299" t="s">
        <v>46</v>
      </c>
      <c r="D27" s="300" t="s">
        <v>6</v>
      </c>
      <c r="E27" s="301">
        <v>141.85</v>
      </c>
      <c r="F27" s="301">
        <v>0</v>
      </c>
      <c r="G27" s="301">
        <v>0</v>
      </c>
      <c r="H27" s="301">
        <f t="shared" si="0"/>
        <v>141.85</v>
      </c>
      <c r="I27" s="301">
        <f t="shared" si="3"/>
        <v>23235053.235053238</v>
      </c>
      <c r="J27" s="301">
        <v>0</v>
      </c>
      <c r="K27" s="287">
        <v>0</v>
      </c>
    </row>
    <row r="28" spans="1:11">
      <c r="A28" s="294">
        <v>25</v>
      </c>
      <c r="B28" s="299" t="s">
        <v>82</v>
      </c>
      <c r="C28" s="299" t="s">
        <v>83</v>
      </c>
      <c r="D28" s="300" t="s">
        <v>6</v>
      </c>
      <c r="E28" s="301">
        <v>2285.21</v>
      </c>
      <c r="F28" s="301">
        <v>0</v>
      </c>
      <c r="G28" s="301">
        <v>0</v>
      </c>
      <c r="H28" s="301">
        <f t="shared" si="0"/>
        <v>2285.21</v>
      </c>
      <c r="I28" s="301">
        <f t="shared" si="3"/>
        <v>374317772.31777233</v>
      </c>
      <c r="J28" s="301">
        <v>0</v>
      </c>
      <c r="K28" s="287">
        <v>2.25</v>
      </c>
    </row>
    <row r="29" spans="1:11" ht="24">
      <c r="A29" s="298">
        <v>26</v>
      </c>
      <c r="B29" s="299" t="s">
        <v>84</v>
      </c>
      <c r="C29" s="299" t="s">
        <v>49</v>
      </c>
      <c r="D29" s="300" t="s">
        <v>6</v>
      </c>
      <c r="E29" s="301">
        <v>0</v>
      </c>
      <c r="F29" s="301">
        <v>0</v>
      </c>
      <c r="G29" s="301">
        <v>0</v>
      </c>
      <c r="H29" s="301">
        <f t="shared" si="0"/>
        <v>0</v>
      </c>
      <c r="I29" s="301">
        <f t="shared" si="1"/>
        <v>0</v>
      </c>
      <c r="J29" s="301">
        <v>0</v>
      </c>
      <c r="K29" s="288">
        <v>0</v>
      </c>
    </row>
    <row r="30" spans="1:11">
      <c r="A30" s="294">
        <v>27</v>
      </c>
      <c r="B30" s="299" t="s">
        <v>86</v>
      </c>
      <c r="C30" s="299" t="s">
        <v>87</v>
      </c>
      <c r="D30" s="300" t="s">
        <v>6</v>
      </c>
      <c r="E30" s="301">
        <v>2913.79</v>
      </c>
      <c r="F30" s="301">
        <v>0</v>
      </c>
      <c r="G30" s="301">
        <v>0</v>
      </c>
      <c r="H30" s="301">
        <f t="shared" si="0"/>
        <v>2913.79</v>
      </c>
      <c r="I30" s="301">
        <f>(H30*10000000)/61.05</f>
        <v>477279279.27927929</v>
      </c>
      <c r="J30" s="301">
        <v>10.7</v>
      </c>
      <c r="K30" s="287">
        <v>27.08</v>
      </c>
    </row>
    <row r="31" spans="1:11" ht="24">
      <c r="A31" s="298">
        <v>28</v>
      </c>
      <c r="B31" s="299" t="s">
        <v>100</v>
      </c>
      <c r="C31" s="299" t="s">
        <v>101</v>
      </c>
      <c r="D31" s="303" t="s">
        <v>6</v>
      </c>
      <c r="E31" s="301">
        <v>38.49</v>
      </c>
      <c r="F31" s="301">
        <v>0</v>
      </c>
      <c r="G31" s="301">
        <v>0</v>
      </c>
      <c r="H31" s="301">
        <f t="shared" si="0"/>
        <v>38.49</v>
      </c>
      <c r="I31" s="301">
        <f>(H31*10000000)/61.05</f>
        <v>6304668.3046683045</v>
      </c>
      <c r="J31" s="301">
        <v>0</v>
      </c>
      <c r="K31" s="287">
        <v>0</v>
      </c>
    </row>
    <row r="32" spans="1:11" ht="24">
      <c r="A32" s="294">
        <v>29</v>
      </c>
      <c r="B32" s="299" t="s">
        <v>110</v>
      </c>
      <c r="C32" s="299" t="s">
        <v>101</v>
      </c>
      <c r="D32" s="303" t="s">
        <v>6</v>
      </c>
      <c r="E32" s="301">
        <v>123.15</v>
      </c>
      <c r="F32" s="301">
        <v>0</v>
      </c>
      <c r="G32" s="301">
        <v>0</v>
      </c>
      <c r="H32" s="301">
        <f t="shared" si="0"/>
        <v>123.15</v>
      </c>
      <c r="I32" s="301">
        <f>(H32*10000000)/61.05</f>
        <v>20171990.171990171</v>
      </c>
      <c r="J32" s="301">
        <v>0</v>
      </c>
      <c r="K32" s="287">
        <v>0</v>
      </c>
    </row>
    <row r="33" spans="1:11">
      <c r="A33" s="298">
        <v>30</v>
      </c>
      <c r="B33" s="304" t="s">
        <v>298</v>
      </c>
      <c r="C33" s="305" t="s">
        <v>114</v>
      </c>
      <c r="D33" s="306" t="s">
        <v>6</v>
      </c>
      <c r="E33" s="301">
        <v>52.47</v>
      </c>
      <c r="F33" s="301">
        <v>0</v>
      </c>
      <c r="G33" s="301">
        <v>0</v>
      </c>
      <c r="H33" s="301">
        <f t="shared" si="0"/>
        <v>52.47</v>
      </c>
      <c r="I33" s="301">
        <f>(H33*10000000)/61.05</f>
        <v>8594594.5945945941</v>
      </c>
      <c r="J33" s="301">
        <v>0</v>
      </c>
      <c r="K33" s="287">
        <v>0</v>
      </c>
    </row>
    <row r="34" spans="1:11">
      <c r="A34" s="294">
        <v>31</v>
      </c>
      <c r="B34" s="304" t="s">
        <v>313</v>
      </c>
      <c r="C34" s="305" t="s">
        <v>264</v>
      </c>
      <c r="D34" s="306" t="s">
        <v>6</v>
      </c>
      <c r="E34" s="301">
        <v>30.96</v>
      </c>
      <c r="F34" s="301">
        <v>0</v>
      </c>
      <c r="G34" s="301">
        <v>0</v>
      </c>
      <c r="H34" s="301">
        <v>30.96</v>
      </c>
      <c r="I34" s="301">
        <f t="shared" si="1"/>
        <v>50712.530712530715</v>
      </c>
      <c r="J34" s="301">
        <v>0</v>
      </c>
      <c r="K34" s="287">
        <v>0</v>
      </c>
    </row>
    <row r="35" spans="1:11" ht="24">
      <c r="A35" s="298">
        <v>32</v>
      </c>
      <c r="B35" s="299" t="s">
        <v>106</v>
      </c>
      <c r="C35" s="299" t="s">
        <v>323</v>
      </c>
      <c r="D35" s="303" t="s">
        <v>6</v>
      </c>
      <c r="E35" s="301">
        <v>23.568000000000001</v>
      </c>
      <c r="F35" s="301">
        <v>0</v>
      </c>
      <c r="G35" s="301">
        <v>0</v>
      </c>
      <c r="H35" s="301">
        <f t="shared" si="0"/>
        <v>23.568000000000001</v>
      </c>
      <c r="I35" s="301">
        <f>(H35*10000000)/61.05</f>
        <v>3860442.2604422607</v>
      </c>
      <c r="J35" s="301">
        <v>0</v>
      </c>
      <c r="K35" s="287">
        <v>6.82</v>
      </c>
    </row>
    <row r="36" spans="1:11" ht="15" customHeight="1">
      <c r="A36" s="457" t="s">
        <v>166</v>
      </c>
      <c r="B36" s="457"/>
      <c r="C36" s="457"/>
      <c r="D36" s="457"/>
      <c r="E36" s="307">
        <f t="shared" ref="E36:K36" si="4">SUM(E5:E35)</f>
        <v>29284.108</v>
      </c>
      <c r="F36" s="307">
        <f t="shared" si="4"/>
        <v>0</v>
      </c>
      <c r="G36" s="307">
        <f t="shared" si="4"/>
        <v>25.97</v>
      </c>
      <c r="H36" s="307">
        <f t="shared" si="4"/>
        <v>29310.078000000001</v>
      </c>
      <c r="I36" s="307">
        <f t="shared" si="4"/>
        <v>4793720982.8009844</v>
      </c>
      <c r="J36" s="307">
        <f t="shared" si="4"/>
        <v>10.7</v>
      </c>
      <c r="K36" s="290">
        <f t="shared" si="4"/>
        <v>179.59000000000003</v>
      </c>
    </row>
    <row r="37" spans="1:11">
      <c r="B37" s="130"/>
      <c r="C37" s="130"/>
      <c r="D37" s="283"/>
      <c r="E37" s="130"/>
      <c r="F37" s="130"/>
      <c r="G37" s="130"/>
      <c r="H37" s="130"/>
      <c r="I37" s="130"/>
      <c r="J37" s="130"/>
      <c r="K37" s="130"/>
    </row>
  </sheetData>
  <mergeCells count="3">
    <mergeCell ref="A36:D36"/>
    <mergeCell ref="H2:J2"/>
    <mergeCell ref="A1:J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>
      <selection activeCell="E12" sqref="E12"/>
    </sheetView>
  </sheetViews>
  <sheetFormatPr defaultRowHeight="15"/>
  <cols>
    <col min="1" max="1" width="7.5703125" style="308" customWidth="1"/>
    <col min="2" max="2" width="22.28515625" style="320" customWidth="1"/>
    <col min="3" max="3" width="10.140625" style="320" customWidth="1"/>
    <col min="4" max="4" width="9.140625" style="308"/>
    <col min="5" max="6" width="9.140625" style="322"/>
    <col min="7" max="7" width="11.7109375" style="322" customWidth="1"/>
  </cols>
  <sheetData>
    <row r="1" spans="1:7" ht="29.25" customHeight="1">
      <c r="A1" s="460" t="s">
        <v>471</v>
      </c>
      <c r="B1" s="461"/>
      <c r="C1" s="461"/>
      <c r="D1" s="461"/>
      <c r="E1" s="461"/>
      <c r="F1" s="461"/>
      <c r="G1" s="462"/>
    </row>
    <row r="2" spans="1:7">
      <c r="A2" s="131"/>
      <c r="B2" s="313"/>
      <c r="C2" s="323"/>
      <c r="D2" s="133"/>
      <c r="E2" s="134"/>
      <c r="F2" s="134"/>
      <c r="G2" s="134"/>
    </row>
    <row r="3" spans="1:7" ht="38.25">
      <c r="A3" s="135" t="s">
        <v>168</v>
      </c>
      <c r="B3" s="135" t="s">
        <v>169</v>
      </c>
      <c r="C3" s="135" t="s">
        <v>470</v>
      </c>
      <c r="D3" s="135" t="s">
        <v>173</v>
      </c>
      <c r="E3" s="400" t="s">
        <v>176</v>
      </c>
      <c r="F3" s="401"/>
      <c r="G3" s="402"/>
    </row>
    <row r="4" spans="1:7">
      <c r="A4" s="138"/>
      <c r="B4" s="309"/>
      <c r="C4" s="324"/>
      <c r="D4" s="138"/>
      <c r="E4" s="143" t="s">
        <v>177</v>
      </c>
      <c r="F4" s="143" t="s">
        <v>178</v>
      </c>
      <c r="G4" s="143" t="s">
        <v>9</v>
      </c>
    </row>
    <row r="5" spans="1:7" s="316" customFormat="1" ht="25.5">
      <c r="A5" s="140">
        <v>1</v>
      </c>
      <c r="B5" s="211" t="s">
        <v>469</v>
      </c>
      <c r="C5" s="211" t="s">
        <v>123</v>
      </c>
      <c r="D5" s="140">
        <v>100</v>
      </c>
      <c r="E5" s="321">
        <v>3214</v>
      </c>
      <c r="F5" s="321">
        <v>1433</v>
      </c>
      <c r="G5" s="318">
        <f>SUM(E5:F5)</f>
        <v>4647</v>
      </c>
    </row>
    <row r="6" spans="1:7">
      <c r="A6" s="138">
        <v>2</v>
      </c>
      <c r="B6" s="310" t="s">
        <v>192</v>
      </c>
      <c r="C6" s="211" t="s">
        <v>135</v>
      </c>
      <c r="D6" s="142">
        <v>0</v>
      </c>
      <c r="E6" s="143">
        <v>55</v>
      </c>
      <c r="F6" s="143">
        <v>15</v>
      </c>
      <c r="G6" s="143">
        <f>E6+F6</f>
        <v>70</v>
      </c>
    </row>
    <row r="7" spans="1:7" ht="26.25">
      <c r="A7" s="140">
        <v>3</v>
      </c>
      <c r="B7" s="310" t="s">
        <v>312</v>
      </c>
      <c r="C7" s="211" t="s">
        <v>317</v>
      </c>
      <c r="D7" s="142">
        <v>11</v>
      </c>
      <c r="E7" s="128">
        <v>1658</v>
      </c>
      <c r="F7" s="128">
        <v>103</v>
      </c>
      <c r="G7" s="143">
        <f t="shared" ref="G7:G35" si="0">E7+F7</f>
        <v>1761</v>
      </c>
    </row>
    <row r="8" spans="1:7" ht="26.25">
      <c r="A8" s="138">
        <v>4</v>
      </c>
      <c r="B8" s="310" t="s">
        <v>32</v>
      </c>
      <c r="C8" s="211" t="s">
        <v>33</v>
      </c>
      <c r="D8" s="142">
        <v>7</v>
      </c>
      <c r="E8" s="143">
        <v>306</v>
      </c>
      <c r="F8" s="143">
        <v>323</v>
      </c>
      <c r="G8" s="143">
        <f t="shared" si="0"/>
        <v>629</v>
      </c>
    </row>
    <row r="9" spans="1:7" ht="25.5">
      <c r="A9" s="140">
        <v>5</v>
      </c>
      <c r="B9" s="310" t="s">
        <v>35</v>
      </c>
      <c r="C9" s="211" t="s">
        <v>37</v>
      </c>
      <c r="D9" s="142">
        <v>0</v>
      </c>
      <c r="E9" s="143">
        <v>0</v>
      </c>
      <c r="F9" s="143">
        <v>0</v>
      </c>
      <c r="G9" s="143">
        <f t="shared" si="0"/>
        <v>0</v>
      </c>
    </row>
    <row r="10" spans="1:7" ht="25.5">
      <c r="A10" s="138">
        <v>6</v>
      </c>
      <c r="B10" s="211" t="s">
        <v>38</v>
      </c>
      <c r="C10" s="211" t="s">
        <v>39</v>
      </c>
      <c r="D10" s="142">
        <v>11</v>
      </c>
      <c r="E10" s="143">
        <v>570</v>
      </c>
      <c r="F10" s="143">
        <v>87</v>
      </c>
      <c r="G10" s="143">
        <f t="shared" si="0"/>
        <v>657</v>
      </c>
    </row>
    <row r="11" spans="1:7" ht="25.5">
      <c r="A11" s="140">
        <v>7</v>
      </c>
      <c r="B11" s="211" t="s">
        <v>88</v>
      </c>
      <c r="C11" s="211" t="s">
        <v>90</v>
      </c>
      <c r="D11" s="314">
        <v>2</v>
      </c>
      <c r="E11" s="128">
        <v>3213</v>
      </c>
      <c r="F11" s="128">
        <v>25</v>
      </c>
      <c r="G11" s="143">
        <f t="shared" si="0"/>
        <v>3238</v>
      </c>
    </row>
    <row r="12" spans="1:7" ht="38.25">
      <c r="A12" s="138">
        <v>8</v>
      </c>
      <c r="B12" s="211" t="s">
        <v>92</v>
      </c>
      <c r="C12" s="211" t="s">
        <v>94</v>
      </c>
      <c r="D12" s="314">
        <v>2</v>
      </c>
      <c r="E12" s="128">
        <v>2710</v>
      </c>
      <c r="F12" s="128">
        <v>18</v>
      </c>
      <c r="G12" s="143">
        <f t="shared" si="0"/>
        <v>2728</v>
      </c>
    </row>
    <row r="13" spans="1:7" ht="30" customHeight="1">
      <c r="A13" s="140">
        <v>9</v>
      </c>
      <c r="B13" s="211" t="s">
        <v>96</v>
      </c>
      <c r="C13" s="211" t="s">
        <v>98</v>
      </c>
      <c r="D13" s="142">
        <v>1</v>
      </c>
      <c r="E13" s="143">
        <v>20</v>
      </c>
      <c r="F13" s="143">
        <v>4</v>
      </c>
      <c r="G13" s="143">
        <f t="shared" si="0"/>
        <v>24</v>
      </c>
    </row>
    <row r="14" spans="1:7" ht="25.5">
      <c r="A14" s="138">
        <v>10</v>
      </c>
      <c r="B14" s="211" t="s">
        <v>103</v>
      </c>
      <c r="C14" s="211" t="s">
        <v>90</v>
      </c>
      <c r="D14" s="314">
        <v>4</v>
      </c>
      <c r="E14" s="128">
        <v>1950</v>
      </c>
      <c r="F14" s="128">
        <v>315</v>
      </c>
      <c r="G14" s="143">
        <f t="shared" si="0"/>
        <v>2265</v>
      </c>
    </row>
    <row r="15" spans="1:7" ht="25.5">
      <c r="A15" s="140">
        <v>11</v>
      </c>
      <c r="B15" s="211" t="s">
        <v>108</v>
      </c>
      <c r="C15" s="211" t="s">
        <v>318</v>
      </c>
      <c r="D15" s="142">
        <v>16</v>
      </c>
      <c r="E15" s="219">
        <v>2959</v>
      </c>
      <c r="F15" s="219">
        <v>12993</v>
      </c>
      <c r="G15" s="220">
        <f>SUM(E15:F15)</f>
        <v>15952</v>
      </c>
    </row>
    <row r="16" spans="1:7" ht="25.5">
      <c r="A16" s="138">
        <v>12</v>
      </c>
      <c r="B16" s="211" t="s">
        <v>113</v>
      </c>
      <c r="C16" s="211" t="s">
        <v>112</v>
      </c>
      <c r="D16" s="142">
        <v>0</v>
      </c>
      <c r="E16" s="143">
        <v>24</v>
      </c>
      <c r="F16" s="143">
        <v>0</v>
      </c>
      <c r="G16" s="143">
        <f t="shared" si="0"/>
        <v>24</v>
      </c>
    </row>
    <row r="17" spans="1:7" ht="25.5">
      <c r="A17" s="140">
        <v>13</v>
      </c>
      <c r="B17" s="211" t="s">
        <v>115</v>
      </c>
      <c r="C17" s="211" t="s">
        <v>90</v>
      </c>
      <c r="D17" s="142">
        <v>15</v>
      </c>
      <c r="E17" s="128">
        <v>1972</v>
      </c>
      <c r="F17" s="128">
        <v>174</v>
      </c>
      <c r="G17" s="143">
        <v>1966</v>
      </c>
    </row>
    <row r="18" spans="1:7" ht="25.5">
      <c r="A18" s="138">
        <v>14</v>
      </c>
      <c r="B18" s="211" t="s">
        <v>119</v>
      </c>
      <c r="C18" s="211" t="s">
        <v>319</v>
      </c>
      <c r="D18" s="142">
        <v>0</v>
      </c>
      <c r="E18" s="143"/>
      <c r="F18" s="143"/>
      <c r="G18" s="143">
        <f t="shared" si="0"/>
        <v>0</v>
      </c>
    </row>
    <row r="19" spans="1:7" ht="25.5">
      <c r="A19" s="140">
        <v>15</v>
      </c>
      <c r="B19" s="211" t="s">
        <v>121</v>
      </c>
      <c r="C19" s="325" t="s">
        <v>320</v>
      </c>
      <c r="D19" s="147">
        <v>32</v>
      </c>
      <c r="E19" s="128">
        <v>1125</v>
      </c>
      <c r="F19" s="128">
        <v>398</v>
      </c>
      <c r="G19" s="143">
        <f t="shared" si="0"/>
        <v>1523</v>
      </c>
    </row>
    <row r="20" spans="1:7" ht="25.5">
      <c r="A20" s="138">
        <v>16</v>
      </c>
      <c r="B20" s="211" t="s">
        <v>124</v>
      </c>
      <c r="C20" s="211" t="s">
        <v>126</v>
      </c>
      <c r="D20" s="314">
        <v>1</v>
      </c>
      <c r="E20" s="128">
        <v>529</v>
      </c>
      <c r="F20" s="128">
        <v>93</v>
      </c>
      <c r="G20" s="143">
        <f>SUM(E20:F20)</f>
        <v>622</v>
      </c>
    </row>
    <row r="21" spans="1:7" ht="38.25">
      <c r="A21" s="140">
        <v>17</v>
      </c>
      <c r="B21" s="211" t="s">
        <v>128</v>
      </c>
      <c r="C21" s="211" t="s">
        <v>129</v>
      </c>
      <c r="D21" s="314">
        <v>1</v>
      </c>
      <c r="E21" s="149">
        <v>55</v>
      </c>
      <c r="F21" s="149">
        <v>2</v>
      </c>
      <c r="G21" s="143">
        <f t="shared" si="0"/>
        <v>57</v>
      </c>
    </row>
    <row r="22" spans="1:7" ht="38.25">
      <c r="A22" s="138">
        <v>18</v>
      </c>
      <c r="B22" s="211" t="s">
        <v>304</v>
      </c>
      <c r="C22" s="211" t="s">
        <v>201</v>
      </c>
      <c r="D22" s="142">
        <v>2</v>
      </c>
      <c r="E22" s="143">
        <v>822</v>
      </c>
      <c r="F22" s="143">
        <v>58</v>
      </c>
      <c r="G22" s="143">
        <f t="shared" si="0"/>
        <v>880</v>
      </c>
    </row>
    <row r="23" spans="1:7" ht="38.25">
      <c r="A23" s="140">
        <v>19</v>
      </c>
      <c r="B23" s="211" t="s">
        <v>399</v>
      </c>
      <c r="C23" s="211" t="s">
        <v>90</v>
      </c>
      <c r="D23" s="150">
        <v>4</v>
      </c>
      <c r="E23" s="149">
        <v>405</v>
      </c>
      <c r="F23" s="149">
        <v>55</v>
      </c>
      <c r="G23" s="143">
        <f t="shared" si="0"/>
        <v>460</v>
      </c>
    </row>
    <row r="24" spans="1:7" ht="25.5">
      <c r="A24" s="138">
        <v>20</v>
      </c>
      <c r="B24" s="211" t="s">
        <v>141</v>
      </c>
      <c r="C24" s="211" t="s">
        <v>142</v>
      </c>
      <c r="D24" s="150">
        <v>1</v>
      </c>
      <c r="E24" s="149">
        <v>296</v>
      </c>
      <c r="F24" s="149">
        <v>321</v>
      </c>
      <c r="G24" s="143">
        <f t="shared" si="0"/>
        <v>617</v>
      </c>
    </row>
    <row r="25" spans="1:7" ht="38.25">
      <c r="A25" s="140">
        <v>21</v>
      </c>
      <c r="B25" s="211" t="s">
        <v>144</v>
      </c>
      <c r="C25" s="324" t="s">
        <v>146</v>
      </c>
      <c r="D25" s="147">
        <v>1</v>
      </c>
      <c r="E25" s="128">
        <v>324</v>
      </c>
      <c r="F25" s="128">
        <v>3</v>
      </c>
      <c r="G25" s="143">
        <f t="shared" si="0"/>
        <v>327</v>
      </c>
    </row>
    <row r="26" spans="1:7" ht="56.25" customHeight="1">
      <c r="A26" s="138">
        <v>22</v>
      </c>
      <c r="B26" s="151" t="s">
        <v>203</v>
      </c>
      <c r="C26" s="151" t="s">
        <v>151</v>
      </c>
      <c r="D26" s="314">
        <v>14</v>
      </c>
      <c r="E26" s="149">
        <v>1146</v>
      </c>
      <c r="F26" s="149">
        <v>77</v>
      </c>
      <c r="G26" s="143">
        <f t="shared" si="0"/>
        <v>1223</v>
      </c>
    </row>
    <row r="27" spans="1:7" ht="25.5">
      <c r="A27" s="140">
        <v>23</v>
      </c>
      <c r="B27" s="76" t="s">
        <v>335</v>
      </c>
      <c r="C27" s="151" t="s">
        <v>154</v>
      </c>
      <c r="D27" s="314">
        <v>2</v>
      </c>
      <c r="E27" s="149">
        <v>352</v>
      </c>
      <c r="F27" s="149">
        <v>24</v>
      </c>
      <c r="G27" s="143">
        <f t="shared" si="0"/>
        <v>376</v>
      </c>
    </row>
    <row r="28" spans="1:7" ht="25.5">
      <c r="A28" s="138">
        <v>24</v>
      </c>
      <c r="B28" s="151" t="s">
        <v>204</v>
      </c>
      <c r="C28" s="151" t="s">
        <v>135</v>
      </c>
      <c r="D28" s="314">
        <v>1</v>
      </c>
      <c r="E28" s="128">
        <v>6</v>
      </c>
      <c r="F28" s="128">
        <v>4</v>
      </c>
      <c r="G28" s="143">
        <f t="shared" si="0"/>
        <v>10</v>
      </c>
    </row>
    <row r="29" spans="1:7" ht="25.5">
      <c r="A29" s="140">
        <v>25</v>
      </c>
      <c r="B29" s="310" t="s">
        <v>157</v>
      </c>
      <c r="C29" s="211" t="s">
        <v>123</v>
      </c>
      <c r="D29" s="314">
        <v>1</v>
      </c>
      <c r="E29" s="128">
        <v>13</v>
      </c>
      <c r="F29" s="128">
        <v>2</v>
      </c>
      <c r="G29" s="143">
        <f t="shared" si="0"/>
        <v>15</v>
      </c>
    </row>
    <row r="30" spans="1:7">
      <c r="A30" s="138">
        <v>26</v>
      </c>
      <c r="B30" s="311" t="s">
        <v>160</v>
      </c>
      <c r="C30" s="326" t="s">
        <v>135</v>
      </c>
      <c r="D30" s="314">
        <v>2</v>
      </c>
      <c r="E30" s="128">
        <v>110</v>
      </c>
      <c r="F30" s="128">
        <v>6</v>
      </c>
      <c r="G30" s="143">
        <f t="shared" si="0"/>
        <v>116</v>
      </c>
    </row>
    <row r="31" spans="1:7" ht="25.5">
      <c r="A31" s="140">
        <v>27</v>
      </c>
      <c r="B31" s="151" t="s">
        <v>163</v>
      </c>
      <c r="C31" s="151" t="s">
        <v>135</v>
      </c>
      <c r="D31" s="314">
        <v>0</v>
      </c>
      <c r="E31" s="128">
        <v>7</v>
      </c>
      <c r="F31" s="128">
        <v>1</v>
      </c>
      <c r="G31" s="143">
        <f t="shared" si="0"/>
        <v>8</v>
      </c>
    </row>
    <row r="32" spans="1:7" ht="34.5">
      <c r="A32" s="138">
        <v>28</v>
      </c>
      <c r="B32" s="317" t="s">
        <v>258</v>
      </c>
      <c r="C32" s="327" t="s">
        <v>321</v>
      </c>
      <c r="D32" s="314">
        <v>3</v>
      </c>
      <c r="E32" s="128">
        <v>31</v>
      </c>
      <c r="F32" s="128">
        <v>10</v>
      </c>
      <c r="G32" s="143">
        <f t="shared" si="0"/>
        <v>41</v>
      </c>
    </row>
    <row r="33" spans="1:7" ht="25.5">
      <c r="A33" s="140">
        <v>29</v>
      </c>
      <c r="B33" s="211" t="s">
        <v>136</v>
      </c>
      <c r="C33" s="211" t="s">
        <v>112</v>
      </c>
      <c r="D33" s="314">
        <v>4</v>
      </c>
      <c r="E33" s="128">
        <v>2155</v>
      </c>
      <c r="F33" s="128">
        <v>135</v>
      </c>
      <c r="G33" s="143">
        <f t="shared" si="0"/>
        <v>2290</v>
      </c>
    </row>
    <row r="34" spans="1:7" ht="25.5">
      <c r="A34" s="138">
        <v>30</v>
      </c>
      <c r="B34" s="211" t="s">
        <v>294</v>
      </c>
      <c r="C34" s="211" t="s">
        <v>112</v>
      </c>
      <c r="D34" s="314">
        <v>16</v>
      </c>
      <c r="E34" s="128">
        <v>2265</v>
      </c>
      <c r="F34" s="128">
        <v>59</v>
      </c>
      <c r="G34" s="143">
        <v>2407</v>
      </c>
    </row>
    <row r="35" spans="1:7" ht="25.5">
      <c r="A35" s="140">
        <v>31</v>
      </c>
      <c r="B35" s="211" t="s">
        <v>140</v>
      </c>
      <c r="C35" s="211" t="s">
        <v>90</v>
      </c>
      <c r="D35" s="150">
        <v>4</v>
      </c>
      <c r="E35" s="149">
        <v>493</v>
      </c>
      <c r="F35" s="149">
        <v>55</v>
      </c>
      <c r="G35" s="143">
        <f t="shared" si="0"/>
        <v>548</v>
      </c>
    </row>
    <row r="36" spans="1:7">
      <c r="A36" s="319"/>
      <c r="B36" s="312" t="s">
        <v>9</v>
      </c>
      <c r="C36" s="328"/>
      <c r="D36" s="156">
        <f>SUM(D5:D35)</f>
        <v>258</v>
      </c>
      <c r="E36" s="281">
        <f>SUM(E5:E35)</f>
        <v>28785</v>
      </c>
      <c r="F36" s="281">
        <f>SUM(F5:F35)</f>
        <v>16793</v>
      </c>
      <c r="G36" s="281">
        <f>SUM(G5:G35)</f>
        <v>45481</v>
      </c>
    </row>
  </sheetData>
  <mergeCells count="2">
    <mergeCell ref="E3:G3"/>
    <mergeCell ref="A1:G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E15" sqref="E15"/>
    </sheetView>
  </sheetViews>
  <sheetFormatPr defaultRowHeight="15"/>
  <cols>
    <col min="2" max="2" width="21" style="274" customWidth="1"/>
    <col min="5" max="7" width="9.140625" style="330"/>
  </cols>
  <sheetData>
    <row r="1" spans="1:7" ht="36.75" customHeight="1">
      <c r="A1" s="460" t="s">
        <v>473</v>
      </c>
      <c r="B1" s="461"/>
      <c r="C1" s="461"/>
      <c r="D1" s="461"/>
      <c r="E1" s="461"/>
      <c r="F1" s="461"/>
      <c r="G1" s="462"/>
    </row>
    <row r="2" spans="1:7">
      <c r="A2" s="403"/>
      <c r="B2" s="403"/>
      <c r="C2" s="403"/>
      <c r="D2" s="403"/>
      <c r="E2" s="403"/>
      <c r="F2" s="403"/>
      <c r="G2" s="403"/>
    </row>
    <row r="3" spans="1:7">
      <c r="A3" s="131"/>
      <c r="B3" s="313"/>
      <c r="C3" s="133"/>
      <c r="D3" s="133"/>
      <c r="E3" s="134"/>
      <c r="F3" s="134"/>
      <c r="G3" s="134"/>
    </row>
    <row r="4" spans="1:7" ht="38.25">
      <c r="A4" s="135" t="s">
        <v>168</v>
      </c>
      <c r="B4" s="211" t="s">
        <v>169</v>
      </c>
      <c r="C4" s="135" t="s">
        <v>171</v>
      </c>
      <c r="D4" s="135" t="s">
        <v>173</v>
      </c>
      <c r="E4" s="463" t="s">
        <v>176</v>
      </c>
      <c r="F4" s="464"/>
      <c r="G4" s="465"/>
    </row>
    <row r="5" spans="1:7">
      <c r="A5" s="135"/>
      <c r="B5" s="211"/>
      <c r="C5" s="135"/>
      <c r="D5" s="135"/>
    </row>
    <row r="6" spans="1:7">
      <c r="A6" s="138"/>
      <c r="B6" s="309"/>
      <c r="C6" s="138"/>
      <c r="D6" s="138"/>
      <c r="E6" s="143" t="s">
        <v>177</v>
      </c>
      <c r="F6" s="143" t="s">
        <v>178</v>
      </c>
      <c r="G6" s="143" t="s">
        <v>9</v>
      </c>
    </row>
    <row r="7" spans="1:7" ht="25.5">
      <c r="A7" s="140">
        <v>1</v>
      </c>
      <c r="B7" s="211" t="s">
        <v>472</v>
      </c>
      <c r="C7" s="135" t="s">
        <v>123</v>
      </c>
      <c r="D7" s="140">
        <v>100</v>
      </c>
      <c r="E7" s="331">
        <v>3214</v>
      </c>
      <c r="F7" s="331">
        <v>1433</v>
      </c>
      <c r="G7" s="331">
        <v>4647</v>
      </c>
    </row>
    <row r="8" spans="1:7">
      <c r="A8" s="138">
        <v>1</v>
      </c>
      <c r="B8" s="310" t="s">
        <v>192</v>
      </c>
      <c r="C8" s="135" t="s">
        <v>135</v>
      </c>
      <c r="D8" s="142">
        <v>0</v>
      </c>
      <c r="E8" s="143">
        <v>55</v>
      </c>
      <c r="F8" s="143">
        <v>15</v>
      </c>
      <c r="G8" s="143">
        <f>E8+F8</f>
        <v>70</v>
      </c>
    </row>
    <row r="9" spans="1:7" ht="26.25">
      <c r="A9" s="138">
        <v>2</v>
      </c>
      <c r="B9" s="310" t="s">
        <v>18</v>
      </c>
      <c r="C9" s="135" t="s">
        <v>6</v>
      </c>
      <c r="D9" s="142">
        <v>18</v>
      </c>
      <c r="E9" s="143">
        <v>9323</v>
      </c>
      <c r="F9" s="143">
        <v>3910</v>
      </c>
      <c r="G9" s="143">
        <f>E9+F9</f>
        <v>13233</v>
      </c>
    </row>
    <row r="10" spans="1:7" ht="26.25">
      <c r="A10" s="138">
        <v>3</v>
      </c>
      <c r="B10" s="310" t="s">
        <v>312</v>
      </c>
      <c r="C10" s="135" t="s">
        <v>317</v>
      </c>
      <c r="D10" s="142">
        <v>11</v>
      </c>
      <c r="E10" s="128">
        <v>1658</v>
      </c>
      <c r="F10" s="128">
        <v>103</v>
      </c>
      <c r="G10" s="143">
        <f t="shared" ref="G10:G69" si="0">E10+F10</f>
        <v>1761</v>
      </c>
    </row>
    <row r="11" spans="1:7">
      <c r="A11" s="138">
        <v>4</v>
      </c>
      <c r="B11" s="310" t="s">
        <v>22</v>
      </c>
      <c r="C11" s="135" t="s">
        <v>6</v>
      </c>
      <c r="D11" s="142">
        <v>0</v>
      </c>
      <c r="E11" s="143">
        <v>0</v>
      </c>
      <c r="F11" s="143">
        <v>0</v>
      </c>
      <c r="G11" s="143">
        <f t="shared" si="0"/>
        <v>0</v>
      </c>
    </row>
    <row r="12" spans="1:7" ht="26.25">
      <c r="A12" s="138">
        <v>5</v>
      </c>
      <c r="B12" s="310" t="s">
        <v>25</v>
      </c>
      <c r="C12" s="135" t="s">
        <v>6</v>
      </c>
      <c r="D12" s="142">
        <v>0</v>
      </c>
      <c r="E12" s="143">
        <v>10</v>
      </c>
      <c r="F12" s="143">
        <v>0</v>
      </c>
      <c r="G12" s="143">
        <f t="shared" si="0"/>
        <v>10</v>
      </c>
    </row>
    <row r="13" spans="1:7" ht="26.25">
      <c r="A13" s="138">
        <v>6</v>
      </c>
      <c r="B13" s="310" t="s">
        <v>27</v>
      </c>
      <c r="C13" s="135" t="s">
        <v>6</v>
      </c>
      <c r="D13" s="142">
        <v>1</v>
      </c>
      <c r="E13" s="143">
        <v>229</v>
      </c>
      <c r="F13" s="143">
        <v>116</v>
      </c>
      <c r="G13" s="143">
        <v>345</v>
      </c>
    </row>
    <row r="14" spans="1:7" ht="25.5">
      <c r="A14" s="138">
        <v>7</v>
      </c>
      <c r="B14" s="211" t="s">
        <v>30</v>
      </c>
      <c r="C14" s="135" t="s">
        <v>6</v>
      </c>
      <c r="D14" s="142">
        <v>1</v>
      </c>
      <c r="E14" s="143">
        <v>5</v>
      </c>
      <c r="F14" s="143">
        <v>0</v>
      </c>
      <c r="G14" s="143">
        <f t="shared" si="0"/>
        <v>5</v>
      </c>
    </row>
    <row r="15" spans="1:7" ht="26.25">
      <c r="A15" s="138">
        <v>8</v>
      </c>
      <c r="B15" s="310" t="s">
        <v>32</v>
      </c>
      <c r="C15" s="135" t="s">
        <v>33</v>
      </c>
      <c r="D15" s="142">
        <v>7</v>
      </c>
      <c r="E15" s="143">
        <v>306</v>
      </c>
      <c r="F15" s="143">
        <v>323</v>
      </c>
      <c r="G15" s="143">
        <f t="shared" si="0"/>
        <v>629</v>
      </c>
    </row>
    <row r="16" spans="1:7" ht="25.5">
      <c r="A16" s="138">
        <v>9</v>
      </c>
      <c r="B16" s="310" t="s">
        <v>35</v>
      </c>
      <c r="C16" s="135" t="s">
        <v>37</v>
      </c>
      <c r="D16" s="142">
        <v>0</v>
      </c>
      <c r="E16" s="143">
        <v>0</v>
      </c>
      <c r="F16" s="143">
        <v>0</v>
      </c>
      <c r="G16" s="143">
        <f t="shared" si="0"/>
        <v>0</v>
      </c>
    </row>
    <row r="17" spans="1:7" ht="25.5">
      <c r="A17" s="138">
        <v>10</v>
      </c>
      <c r="B17" s="211" t="s">
        <v>38</v>
      </c>
      <c r="C17" s="135" t="s">
        <v>39</v>
      </c>
      <c r="D17" s="142">
        <v>11</v>
      </c>
      <c r="E17" s="143">
        <v>570</v>
      </c>
      <c r="F17" s="143">
        <v>87</v>
      </c>
      <c r="G17" s="143">
        <f t="shared" si="0"/>
        <v>657</v>
      </c>
    </row>
    <row r="18" spans="1:7">
      <c r="A18" s="138">
        <v>11</v>
      </c>
      <c r="B18" s="310" t="s">
        <v>41</v>
      </c>
      <c r="C18" s="135" t="s">
        <v>6</v>
      </c>
      <c r="D18" s="142">
        <v>5</v>
      </c>
      <c r="E18" s="143">
        <v>7244</v>
      </c>
      <c r="F18" s="143">
        <v>3789</v>
      </c>
      <c r="G18" s="143">
        <f t="shared" si="0"/>
        <v>11033</v>
      </c>
    </row>
    <row r="19" spans="1:7" ht="38.25">
      <c r="A19" s="138">
        <v>12</v>
      </c>
      <c r="B19" s="211" t="s">
        <v>44</v>
      </c>
      <c r="C19" s="135" t="s">
        <v>6</v>
      </c>
      <c r="D19" s="142">
        <v>36</v>
      </c>
      <c r="E19" s="143">
        <v>20457</v>
      </c>
      <c r="F19" s="143">
        <v>7821</v>
      </c>
      <c r="G19" s="143">
        <f t="shared" si="0"/>
        <v>28278</v>
      </c>
    </row>
    <row r="20" spans="1:7" ht="26.25">
      <c r="A20" s="138">
        <v>13</v>
      </c>
      <c r="B20" s="310" t="s">
        <v>48</v>
      </c>
      <c r="C20" s="135" t="s">
        <v>6</v>
      </c>
      <c r="D20" s="142">
        <v>6</v>
      </c>
      <c r="E20" s="143">
        <v>28</v>
      </c>
      <c r="F20" s="143">
        <v>21</v>
      </c>
      <c r="G20" s="143">
        <f t="shared" si="0"/>
        <v>49</v>
      </c>
    </row>
    <row r="21" spans="1:7" ht="25.5">
      <c r="A21" s="138">
        <v>14</v>
      </c>
      <c r="B21" s="211" t="s">
        <v>396</v>
      </c>
      <c r="C21" s="135" t="s">
        <v>6</v>
      </c>
      <c r="D21" s="142">
        <v>24</v>
      </c>
      <c r="E21" s="143">
        <v>9690</v>
      </c>
      <c r="F21" s="143">
        <v>3159</v>
      </c>
      <c r="G21" s="143">
        <v>12849</v>
      </c>
    </row>
    <row r="22" spans="1:7" ht="25.5">
      <c r="A22" s="138">
        <v>15</v>
      </c>
      <c r="B22" s="211" t="s">
        <v>51</v>
      </c>
      <c r="C22" s="135" t="s">
        <v>6</v>
      </c>
      <c r="D22" s="142">
        <v>0</v>
      </c>
      <c r="E22" s="143">
        <v>0</v>
      </c>
      <c r="F22" s="143">
        <v>0</v>
      </c>
      <c r="G22" s="143">
        <f t="shared" si="0"/>
        <v>0</v>
      </c>
    </row>
    <row r="23" spans="1:7" ht="25.5">
      <c r="A23" s="138">
        <v>16</v>
      </c>
      <c r="B23" s="211" t="s">
        <v>54</v>
      </c>
      <c r="C23" s="135" t="s">
        <v>6</v>
      </c>
      <c r="D23" s="142">
        <v>0</v>
      </c>
      <c r="E23" s="143">
        <v>0</v>
      </c>
      <c r="F23" s="143">
        <v>0</v>
      </c>
      <c r="G23" s="143">
        <f t="shared" si="0"/>
        <v>0</v>
      </c>
    </row>
    <row r="24" spans="1:7" ht="25.5">
      <c r="A24" s="138">
        <v>17</v>
      </c>
      <c r="B24" s="211" t="s">
        <v>56</v>
      </c>
      <c r="C24" s="135" t="s">
        <v>135</v>
      </c>
      <c r="D24" s="142">
        <v>0</v>
      </c>
      <c r="E24" s="143">
        <v>0</v>
      </c>
      <c r="F24" s="143">
        <v>0</v>
      </c>
      <c r="G24" s="143">
        <f t="shared" si="0"/>
        <v>0</v>
      </c>
    </row>
    <row r="25" spans="1:7" ht="25.5">
      <c r="A25" s="138">
        <v>18</v>
      </c>
      <c r="B25" s="211" t="s">
        <v>58</v>
      </c>
      <c r="C25" s="135" t="s">
        <v>6</v>
      </c>
      <c r="D25" s="142">
        <v>8</v>
      </c>
      <c r="E25" s="143">
        <v>174</v>
      </c>
      <c r="F25" s="143">
        <v>52</v>
      </c>
      <c r="G25" s="143">
        <f t="shared" si="0"/>
        <v>226</v>
      </c>
    </row>
    <row r="26" spans="1:7" ht="26.25">
      <c r="A26" s="138">
        <v>19</v>
      </c>
      <c r="B26" s="310" t="s">
        <v>61</v>
      </c>
      <c r="C26" s="135" t="s">
        <v>6</v>
      </c>
      <c r="D26" s="142">
        <v>0</v>
      </c>
      <c r="E26" s="143">
        <v>2</v>
      </c>
      <c r="F26" s="143">
        <v>0</v>
      </c>
      <c r="G26" s="143">
        <f t="shared" si="0"/>
        <v>2</v>
      </c>
    </row>
    <row r="27" spans="1:7" ht="26.25">
      <c r="A27" s="138">
        <v>20</v>
      </c>
      <c r="B27" s="310" t="s">
        <v>64</v>
      </c>
      <c r="C27" s="135" t="s">
        <v>6</v>
      </c>
      <c r="D27" s="142">
        <v>0</v>
      </c>
      <c r="E27" s="143">
        <v>5</v>
      </c>
      <c r="F27" s="143">
        <v>2</v>
      </c>
      <c r="G27" s="143">
        <f t="shared" si="0"/>
        <v>7</v>
      </c>
    </row>
    <row r="28" spans="1:7" ht="38.25">
      <c r="A28" s="138">
        <v>21</v>
      </c>
      <c r="B28" s="211" t="s">
        <v>328</v>
      </c>
      <c r="C28" s="135" t="s">
        <v>6</v>
      </c>
      <c r="D28" s="142">
        <v>4</v>
      </c>
      <c r="E28" s="143">
        <v>5893</v>
      </c>
      <c r="F28" s="143">
        <v>2058</v>
      </c>
      <c r="G28" s="143">
        <v>7951</v>
      </c>
    </row>
    <row r="29" spans="1:7" ht="38.25">
      <c r="A29" s="138">
        <v>22</v>
      </c>
      <c r="B29" s="211" t="s">
        <v>333</v>
      </c>
      <c r="C29" s="135" t="s">
        <v>6</v>
      </c>
      <c r="D29" s="142">
        <v>4</v>
      </c>
      <c r="E29" s="143">
        <v>306</v>
      </c>
      <c r="F29" s="143">
        <v>27</v>
      </c>
      <c r="G29" s="143">
        <f t="shared" si="0"/>
        <v>333</v>
      </c>
    </row>
    <row r="30" spans="1:7" ht="25.5">
      <c r="A30" s="138">
        <v>23</v>
      </c>
      <c r="B30" s="211" t="s">
        <v>70</v>
      </c>
      <c r="C30" s="135" t="s">
        <v>6</v>
      </c>
      <c r="D30" s="142">
        <v>2</v>
      </c>
      <c r="E30" s="143">
        <v>3072</v>
      </c>
      <c r="F30" s="143">
        <v>1247</v>
      </c>
      <c r="G30" s="143">
        <f t="shared" si="0"/>
        <v>4319</v>
      </c>
    </row>
    <row r="31" spans="1:7" ht="25.5">
      <c r="A31" s="138">
        <v>24</v>
      </c>
      <c r="B31" s="211" t="s">
        <v>72</v>
      </c>
      <c r="C31" s="135" t="s">
        <v>6</v>
      </c>
      <c r="D31" s="315">
        <v>34</v>
      </c>
      <c r="E31" s="128">
        <v>12047</v>
      </c>
      <c r="F31" s="128">
        <v>4941</v>
      </c>
      <c r="G31" s="143">
        <f t="shared" si="0"/>
        <v>16988</v>
      </c>
    </row>
    <row r="32" spans="1:7">
      <c r="A32" s="138">
        <v>25</v>
      </c>
      <c r="B32" s="211" t="s">
        <v>74</v>
      </c>
      <c r="C32" s="135" t="s">
        <v>6</v>
      </c>
      <c r="D32" s="315">
        <v>19</v>
      </c>
      <c r="E32" s="128">
        <v>3541</v>
      </c>
      <c r="F32" s="128">
        <v>1096</v>
      </c>
      <c r="G32" s="143">
        <v>4637</v>
      </c>
    </row>
    <row r="33" spans="1:7" ht="25.5">
      <c r="A33" s="138">
        <v>26</v>
      </c>
      <c r="B33" s="211" t="s">
        <v>76</v>
      </c>
      <c r="C33" s="135" t="s">
        <v>6</v>
      </c>
      <c r="D33" s="142">
        <v>1</v>
      </c>
      <c r="E33" s="143">
        <v>1350</v>
      </c>
      <c r="F33" s="143">
        <v>578</v>
      </c>
      <c r="G33" s="143">
        <f t="shared" si="0"/>
        <v>1928</v>
      </c>
    </row>
    <row r="34" spans="1:7" ht="25.5">
      <c r="A34" s="138">
        <v>27</v>
      </c>
      <c r="B34" s="211" t="s">
        <v>79</v>
      </c>
      <c r="C34" s="135" t="s">
        <v>6</v>
      </c>
      <c r="D34" s="142">
        <v>2</v>
      </c>
      <c r="E34" s="143">
        <v>7347</v>
      </c>
      <c r="F34" s="143">
        <v>3149</v>
      </c>
      <c r="G34" s="143">
        <f t="shared" si="0"/>
        <v>10496</v>
      </c>
    </row>
    <row r="35" spans="1:7" ht="25.5">
      <c r="A35" s="138">
        <v>28</v>
      </c>
      <c r="B35" s="211" t="s">
        <v>81</v>
      </c>
      <c r="C35" s="135" t="s">
        <v>6</v>
      </c>
      <c r="D35" s="142">
        <v>6</v>
      </c>
      <c r="E35" s="143">
        <v>1856</v>
      </c>
      <c r="F35" s="143">
        <v>526</v>
      </c>
      <c r="G35" s="143">
        <f t="shared" si="0"/>
        <v>2382</v>
      </c>
    </row>
    <row r="36" spans="1:7">
      <c r="A36" s="138">
        <v>29</v>
      </c>
      <c r="B36" s="211" t="s">
        <v>82</v>
      </c>
      <c r="C36" s="135" t="s">
        <v>6</v>
      </c>
      <c r="D36" s="142">
        <v>10</v>
      </c>
      <c r="E36" s="128">
        <v>19125</v>
      </c>
      <c r="F36" s="128">
        <v>7052</v>
      </c>
      <c r="G36" s="143">
        <f t="shared" si="0"/>
        <v>26177</v>
      </c>
    </row>
    <row r="37" spans="1:7" ht="25.5">
      <c r="A37" s="138">
        <v>30</v>
      </c>
      <c r="B37" s="211" t="s">
        <v>84</v>
      </c>
      <c r="C37" s="135" t="s">
        <v>6</v>
      </c>
      <c r="D37" s="142">
        <v>0</v>
      </c>
      <c r="E37" s="143">
        <v>0</v>
      </c>
      <c r="F37" s="212">
        <v>3</v>
      </c>
      <c r="G37" s="143">
        <f t="shared" si="0"/>
        <v>3</v>
      </c>
    </row>
    <row r="38" spans="1:7" ht="25.5">
      <c r="A38" s="138">
        <v>31</v>
      </c>
      <c r="B38" s="211" t="s">
        <v>197</v>
      </c>
      <c r="C38" s="135" t="s">
        <v>6</v>
      </c>
      <c r="D38" s="142">
        <v>3</v>
      </c>
      <c r="E38" s="143">
        <v>7402</v>
      </c>
      <c r="F38" s="143">
        <v>3485</v>
      </c>
      <c r="G38" s="143">
        <f t="shared" si="0"/>
        <v>10887</v>
      </c>
    </row>
    <row r="39" spans="1:7" ht="25.5">
      <c r="A39" s="138">
        <v>32</v>
      </c>
      <c r="B39" s="211" t="s">
        <v>88</v>
      </c>
      <c r="C39" s="135" t="s">
        <v>90</v>
      </c>
      <c r="D39" s="214">
        <v>2</v>
      </c>
      <c r="E39" s="215">
        <v>3213</v>
      </c>
      <c r="F39" s="215">
        <v>25</v>
      </c>
      <c r="G39" s="143">
        <f t="shared" si="0"/>
        <v>3238</v>
      </c>
    </row>
    <row r="40" spans="1:7" ht="38.25">
      <c r="A40" s="138">
        <v>33</v>
      </c>
      <c r="B40" s="211" t="s">
        <v>92</v>
      </c>
      <c r="C40" s="135" t="s">
        <v>94</v>
      </c>
      <c r="D40" s="315">
        <v>2</v>
      </c>
      <c r="E40" s="128">
        <v>2710</v>
      </c>
      <c r="F40" s="128">
        <v>18</v>
      </c>
      <c r="G40" s="143">
        <f t="shared" si="0"/>
        <v>2728</v>
      </c>
    </row>
    <row r="41" spans="1:7" ht="51">
      <c r="A41" s="138">
        <v>34</v>
      </c>
      <c r="B41" s="211" t="s">
        <v>96</v>
      </c>
      <c r="C41" s="135" t="s">
        <v>98</v>
      </c>
      <c r="D41" s="142">
        <v>1</v>
      </c>
      <c r="E41" s="143">
        <v>20</v>
      </c>
      <c r="F41" s="143">
        <v>4</v>
      </c>
      <c r="G41" s="143">
        <f t="shared" si="0"/>
        <v>24</v>
      </c>
    </row>
    <row r="42" spans="1:7" ht="25.5">
      <c r="A42" s="138">
        <v>35</v>
      </c>
      <c r="B42" s="211" t="s">
        <v>198</v>
      </c>
      <c r="C42" s="135" t="s">
        <v>6</v>
      </c>
      <c r="D42" s="142">
        <v>6</v>
      </c>
      <c r="E42" s="143">
        <v>856</v>
      </c>
      <c r="F42" s="143">
        <v>168</v>
      </c>
      <c r="G42" s="143">
        <f t="shared" si="0"/>
        <v>1024</v>
      </c>
    </row>
    <row r="43" spans="1:7" ht="25.5">
      <c r="A43" s="138">
        <v>36</v>
      </c>
      <c r="B43" s="211" t="s">
        <v>103</v>
      </c>
      <c r="C43" s="135" t="s">
        <v>90</v>
      </c>
      <c r="D43" s="214">
        <v>4</v>
      </c>
      <c r="E43" s="215">
        <v>1950</v>
      </c>
      <c r="F43" s="215">
        <v>315</v>
      </c>
      <c r="G43" s="143">
        <f t="shared" si="0"/>
        <v>2265</v>
      </c>
    </row>
    <row r="44" spans="1:7" ht="25.5">
      <c r="A44" s="138">
        <v>37</v>
      </c>
      <c r="B44" s="211" t="s">
        <v>108</v>
      </c>
      <c r="C44" s="135" t="s">
        <v>318</v>
      </c>
      <c r="D44" s="142">
        <v>16</v>
      </c>
      <c r="E44" s="219">
        <v>2959</v>
      </c>
      <c r="F44" s="219">
        <v>12993</v>
      </c>
      <c r="G44" s="220">
        <f>SUM(E44:F44)</f>
        <v>15952</v>
      </c>
    </row>
    <row r="45" spans="1:7" ht="25.5">
      <c r="A45" s="138">
        <v>38</v>
      </c>
      <c r="B45" s="211" t="s">
        <v>199</v>
      </c>
      <c r="C45" s="135" t="s">
        <v>6</v>
      </c>
      <c r="D45" s="142">
        <v>8</v>
      </c>
      <c r="E45" s="143">
        <v>1281</v>
      </c>
      <c r="F45" s="143">
        <v>477</v>
      </c>
      <c r="G45" s="143">
        <f t="shared" si="0"/>
        <v>1758</v>
      </c>
    </row>
    <row r="46" spans="1:7" ht="25.5">
      <c r="A46" s="138">
        <v>39</v>
      </c>
      <c r="B46" s="211" t="s">
        <v>113</v>
      </c>
      <c r="C46" s="135" t="s">
        <v>112</v>
      </c>
      <c r="D46" s="142">
        <v>0</v>
      </c>
      <c r="E46" s="143">
        <v>24</v>
      </c>
      <c r="F46" s="143">
        <v>0</v>
      </c>
      <c r="G46" s="143">
        <f t="shared" si="0"/>
        <v>24</v>
      </c>
    </row>
    <row r="47" spans="1:7" ht="25.5">
      <c r="A47" s="138">
        <v>40</v>
      </c>
      <c r="B47" s="211" t="s">
        <v>115</v>
      </c>
      <c r="C47" s="135" t="s">
        <v>90</v>
      </c>
      <c r="D47" s="142">
        <v>15</v>
      </c>
      <c r="E47" s="128">
        <v>1972</v>
      </c>
      <c r="F47" s="128">
        <v>174</v>
      </c>
      <c r="G47" s="143">
        <v>1966</v>
      </c>
    </row>
    <row r="48" spans="1:7" ht="38.25">
      <c r="A48" s="138">
        <v>41</v>
      </c>
      <c r="B48" s="211" t="s">
        <v>118</v>
      </c>
      <c r="C48" s="135" t="s">
        <v>6</v>
      </c>
      <c r="D48" s="142">
        <v>0</v>
      </c>
      <c r="E48" s="143">
        <v>0</v>
      </c>
      <c r="F48" s="143">
        <v>0</v>
      </c>
      <c r="G48" s="143">
        <f t="shared" si="0"/>
        <v>0</v>
      </c>
    </row>
    <row r="49" spans="1:7" ht="25.5">
      <c r="A49" s="138">
        <v>42</v>
      </c>
      <c r="B49" s="211" t="s">
        <v>119</v>
      </c>
      <c r="C49" s="135" t="s">
        <v>319</v>
      </c>
      <c r="D49" s="142">
        <v>0</v>
      </c>
      <c r="E49" s="143"/>
      <c r="F49" s="143"/>
      <c r="G49" s="143">
        <f t="shared" si="0"/>
        <v>0</v>
      </c>
    </row>
    <row r="50" spans="1:7" ht="25.5">
      <c r="A50" s="138">
        <v>43</v>
      </c>
      <c r="B50" s="211" t="s">
        <v>121</v>
      </c>
      <c r="C50" s="146" t="s">
        <v>320</v>
      </c>
      <c r="D50" s="147">
        <v>32</v>
      </c>
      <c r="E50" s="128">
        <v>1125</v>
      </c>
      <c r="F50" s="128">
        <v>398</v>
      </c>
      <c r="G50" s="143">
        <f t="shared" si="0"/>
        <v>1523</v>
      </c>
    </row>
    <row r="51" spans="1:7" ht="38.25">
      <c r="A51" s="138">
        <v>44</v>
      </c>
      <c r="B51" s="211" t="s">
        <v>124</v>
      </c>
      <c r="C51" s="135" t="s">
        <v>126</v>
      </c>
      <c r="D51" s="315">
        <v>1</v>
      </c>
      <c r="E51" s="128">
        <v>529</v>
      </c>
      <c r="F51" s="128">
        <v>93</v>
      </c>
      <c r="G51" s="143">
        <f>SUM(E51:F51)</f>
        <v>622</v>
      </c>
    </row>
    <row r="52" spans="1:7" ht="38.25">
      <c r="A52" s="138">
        <v>45</v>
      </c>
      <c r="B52" s="211" t="s">
        <v>128</v>
      </c>
      <c r="C52" s="135" t="s">
        <v>129</v>
      </c>
      <c r="D52" s="315">
        <v>1</v>
      </c>
      <c r="E52" s="149">
        <v>55</v>
      </c>
      <c r="F52" s="149">
        <v>2</v>
      </c>
      <c r="G52" s="143">
        <f t="shared" si="0"/>
        <v>57</v>
      </c>
    </row>
    <row r="53" spans="1:7" ht="63.75">
      <c r="A53" s="138">
        <v>46</v>
      </c>
      <c r="B53" s="211" t="s">
        <v>304</v>
      </c>
      <c r="C53" s="135" t="s">
        <v>201</v>
      </c>
      <c r="D53" s="142">
        <v>2</v>
      </c>
      <c r="E53" s="143">
        <v>822</v>
      </c>
      <c r="F53" s="143">
        <v>58</v>
      </c>
      <c r="G53" s="143">
        <f t="shared" si="0"/>
        <v>880</v>
      </c>
    </row>
    <row r="54" spans="1:7" ht="38.25">
      <c r="A54" s="138">
        <v>47</v>
      </c>
      <c r="B54" s="211" t="s">
        <v>399</v>
      </c>
      <c r="C54" s="135" t="s">
        <v>90</v>
      </c>
      <c r="D54" s="150">
        <v>4</v>
      </c>
      <c r="E54" s="149">
        <v>405</v>
      </c>
      <c r="F54" s="149">
        <v>55</v>
      </c>
      <c r="G54" s="143">
        <f t="shared" si="0"/>
        <v>460</v>
      </c>
    </row>
    <row r="55" spans="1:7" ht="25.5">
      <c r="A55" s="138">
        <v>48</v>
      </c>
      <c r="B55" s="211" t="s">
        <v>141</v>
      </c>
      <c r="C55" s="135" t="s">
        <v>142</v>
      </c>
      <c r="D55" s="150">
        <v>1</v>
      </c>
      <c r="E55" s="149">
        <v>296</v>
      </c>
      <c r="F55" s="149">
        <v>321</v>
      </c>
      <c r="G55" s="143">
        <f t="shared" si="0"/>
        <v>617</v>
      </c>
    </row>
    <row r="56" spans="1:7" ht="38.25">
      <c r="A56" s="138">
        <v>49</v>
      </c>
      <c r="B56" s="211" t="s">
        <v>144</v>
      </c>
      <c r="C56" s="138" t="s">
        <v>146</v>
      </c>
      <c r="D56" s="224">
        <v>1</v>
      </c>
      <c r="E56" s="228">
        <v>324</v>
      </c>
      <c r="F56" s="228">
        <v>3</v>
      </c>
      <c r="G56" s="143">
        <f t="shared" si="0"/>
        <v>327</v>
      </c>
    </row>
    <row r="57" spans="1:7" ht="63.75">
      <c r="A57" s="138">
        <v>50</v>
      </c>
      <c r="B57" s="151" t="s">
        <v>203</v>
      </c>
      <c r="C57" s="152" t="s">
        <v>151</v>
      </c>
      <c r="D57" s="315">
        <v>14</v>
      </c>
      <c r="E57" s="149">
        <v>1146</v>
      </c>
      <c r="F57" s="149">
        <v>77</v>
      </c>
      <c r="G57" s="143">
        <f t="shared" si="0"/>
        <v>1223</v>
      </c>
    </row>
    <row r="58" spans="1:7" ht="33.75">
      <c r="A58" s="138">
        <v>51</v>
      </c>
      <c r="B58" s="76" t="s">
        <v>335</v>
      </c>
      <c r="C58" s="152" t="s">
        <v>154</v>
      </c>
      <c r="D58" s="315">
        <v>2</v>
      </c>
      <c r="E58" s="149">
        <v>352</v>
      </c>
      <c r="F58" s="149">
        <v>24</v>
      </c>
      <c r="G58" s="143">
        <f t="shared" si="0"/>
        <v>376</v>
      </c>
    </row>
    <row r="59" spans="1:7" ht="25.5">
      <c r="A59" s="138">
        <v>52</v>
      </c>
      <c r="B59" s="151" t="s">
        <v>204</v>
      </c>
      <c r="C59" s="152" t="s">
        <v>135</v>
      </c>
      <c r="D59" s="315">
        <v>1</v>
      </c>
      <c r="E59" s="128">
        <v>6</v>
      </c>
      <c r="F59" s="128">
        <v>4</v>
      </c>
      <c r="G59" s="143">
        <f t="shared" si="0"/>
        <v>10</v>
      </c>
    </row>
    <row r="60" spans="1:7" ht="25.5">
      <c r="A60" s="138">
        <v>53</v>
      </c>
      <c r="B60" s="310" t="s">
        <v>157</v>
      </c>
      <c r="C60" s="135" t="s">
        <v>123</v>
      </c>
      <c r="D60" s="315">
        <v>1</v>
      </c>
      <c r="E60" s="128">
        <v>13</v>
      </c>
      <c r="F60" s="128">
        <v>2</v>
      </c>
      <c r="G60" s="143">
        <f t="shared" si="0"/>
        <v>15</v>
      </c>
    </row>
    <row r="61" spans="1:7">
      <c r="A61" s="138">
        <v>54</v>
      </c>
      <c r="B61" s="311" t="s">
        <v>160</v>
      </c>
      <c r="C61" s="213" t="s">
        <v>135</v>
      </c>
      <c r="D61" s="315">
        <v>2</v>
      </c>
      <c r="E61" s="128">
        <v>110</v>
      </c>
      <c r="F61" s="128">
        <v>6</v>
      </c>
      <c r="G61" s="143">
        <f t="shared" si="0"/>
        <v>116</v>
      </c>
    </row>
    <row r="62" spans="1:7" ht="25.5">
      <c r="A62" s="138">
        <v>55</v>
      </c>
      <c r="B62" s="151" t="s">
        <v>163</v>
      </c>
      <c r="C62" s="152" t="s">
        <v>135</v>
      </c>
      <c r="D62" s="315">
        <v>0</v>
      </c>
      <c r="E62" s="128">
        <v>7</v>
      </c>
      <c r="F62" s="128">
        <v>1</v>
      </c>
      <c r="G62" s="143">
        <f t="shared" si="0"/>
        <v>8</v>
      </c>
    </row>
    <row r="63" spans="1:7">
      <c r="A63" s="138">
        <v>56</v>
      </c>
      <c r="B63" s="76" t="s">
        <v>269</v>
      </c>
      <c r="C63" s="61" t="s">
        <v>6</v>
      </c>
      <c r="D63" s="315">
        <v>1</v>
      </c>
      <c r="E63" s="128">
        <v>625</v>
      </c>
      <c r="F63" s="128">
        <v>298</v>
      </c>
      <c r="G63" s="143">
        <f t="shared" si="0"/>
        <v>923</v>
      </c>
    </row>
    <row r="64" spans="1:7" ht="22.5">
      <c r="A64" s="138">
        <v>57</v>
      </c>
      <c r="B64" s="76" t="s">
        <v>261</v>
      </c>
      <c r="C64" s="61" t="s">
        <v>6</v>
      </c>
      <c r="D64" s="315">
        <v>1</v>
      </c>
      <c r="E64" s="128">
        <v>394</v>
      </c>
      <c r="F64" s="128">
        <v>141</v>
      </c>
      <c r="G64" s="143">
        <f t="shared" si="0"/>
        <v>535</v>
      </c>
    </row>
    <row r="65" spans="1:7" ht="34.5">
      <c r="A65" s="138">
        <v>58</v>
      </c>
      <c r="B65" s="317" t="s">
        <v>258</v>
      </c>
      <c r="C65" s="127" t="s">
        <v>321</v>
      </c>
      <c r="D65" s="315">
        <v>3</v>
      </c>
      <c r="E65" s="128">
        <v>31</v>
      </c>
      <c r="F65" s="128">
        <v>10</v>
      </c>
      <c r="G65" s="143">
        <f t="shared" si="0"/>
        <v>41</v>
      </c>
    </row>
    <row r="66" spans="1:7" ht="25.5">
      <c r="A66" s="138">
        <v>59</v>
      </c>
      <c r="B66" s="211" t="s">
        <v>302</v>
      </c>
      <c r="C66" s="135" t="s">
        <v>322</v>
      </c>
      <c r="D66" s="231">
        <v>5</v>
      </c>
      <c r="E66" s="218">
        <v>318</v>
      </c>
      <c r="F66" s="218">
        <v>57</v>
      </c>
      <c r="G66" s="143">
        <f>SUM(E66:F66)</f>
        <v>375</v>
      </c>
    </row>
    <row r="67" spans="1:7" ht="25.5">
      <c r="A67" s="138">
        <v>60</v>
      </c>
      <c r="B67" s="211" t="s">
        <v>136</v>
      </c>
      <c r="C67" s="135" t="s">
        <v>112</v>
      </c>
      <c r="D67" s="315">
        <v>4</v>
      </c>
      <c r="E67" s="128">
        <v>2155</v>
      </c>
      <c r="F67" s="128">
        <v>135</v>
      </c>
      <c r="G67" s="143">
        <f t="shared" si="0"/>
        <v>2290</v>
      </c>
    </row>
    <row r="68" spans="1:7" ht="25.5">
      <c r="A68" s="138">
        <v>61</v>
      </c>
      <c r="B68" s="332" t="s">
        <v>294</v>
      </c>
      <c r="C68" s="135" t="s">
        <v>112</v>
      </c>
      <c r="D68" s="315">
        <v>16</v>
      </c>
      <c r="E68" s="128">
        <v>2265</v>
      </c>
      <c r="F68" s="128">
        <v>59</v>
      </c>
      <c r="G68" s="143">
        <v>2407</v>
      </c>
    </row>
    <row r="69" spans="1:7" ht="25.5">
      <c r="A69" s="138">
        <v>62</v>
      </c>
      <c r="B69" s="211" t="s">
        <v>140</v>
      </c>
      <c r="C69" s="135" t="s">
        <v>90</v>
      </c>
      <c r="D69" s="150">
        <v>4</v>
      </c>
      <c r="E69" s="149">
        <v>493</v>
      </c>
      <c r="F69" s="149">
        <v>55</v>
      </c>
      <c r="G69" s="143">
        <f t="shared" si="0"/>
        <v>548</v>
      </c>
    </row>
    <row r="70" spans="1:7">
      <c r="A70" s="84"/>
      <c r="B70" s="312" t="s">
        <v>9</v>
      </c>
      <c r="C70" s="155"/>
      <c r="D70" s="156">
        <f>SUM(D7:D69)</f>
        <v>463</v>
      </c>
      <c r="E70" s="281">
        <f>SUM(E7:E69)</f>
        <v>141365</v>
      </c>
      <c r="F70" s="281">
        <f>SUM(F7:F69)</f>
        <v>60966</v>
      </c>
      <c r="G70" s="281">
        <f>SUM(G7:G69)</f>
        <v>202234</v>
      </c>
    </row>
    <row r="71" spans="1:7">
      <c r="G71" s="54"/>
    </row>
  </sheetData>
  <mergeCells count="3">
    <mergeCell ref="A2:G2"/>
    <mergeCell ref="E4:G4"/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E8" sqref="E8"/>
    </sheetView>
  </sheetViews>
  <sheetFormatPr defaultRowHeight="15"/>
  <cols>
    <col min="1" max="1" width="5.140625" style="59" customWidth="1"/>
    <col min="2" max="2" width="28.85546875" style="59" customWidth="1"/>
    <col min="3" max="3" width="18.140625" style="59" customWidth="1"/>
    <col min="4" max="4" width="12.85546875" style="59" customWidth="1"/>
    <col min="5" max="5" width="9.85546875" style="59" customWidth="1"/>
    <col min="6" max="6" width="9.140625" style="59" customWidth="1"/>
    <col min="7" max="7" width="8" style="59" customWidth="1"/>
    <col min="8" max="8" width="10.5703125" style="59" customWidth="1"/>
    <col min="9" max="10" width="9.140625" style="59" customWidth="1"/>
  </cols>
  <sheetData>
    <row r="1" spans="1:15" ht="28.5" customHeight="1">
      <c r="A1" s="468" t="s">
        <v>477</v>
      </c>
      <c r="B1" s="469"/>
      <c r="C1" s="469"/>
      <c r="D1" s="469"/>
      <c r="E1" s="469"/>
      <c r="F1" s="469"/>
      <c r="G1" s="469"/>
      <c r="H1" s="469"/>
      <c r="I1" s="469"/>
      <c r="J1" s="470"/>
      <c r="K1" s="333"/>
      <c r="L1" s="333"/>
      <c r="M1" s="333"/>
      <c r="N1" s="333"/>
      <c r="O1" s="333"/>
    </row>
    <row r="2" spans="1:15" ht="15.75">
      <c r="A2" s="334"/>
      <c r="B2" s="334"/>
      <c r="C2" s="334"/>
      <c r="D2" s="334"/>
      <c r="E2" s="334"/>
      <c r="F2" s="111" t="s">
        <v>315</v>
      </c>
      <c r="G2" s="334"/>
      <c r="H2" s="334"/>
      <c r="I2" s="334"/>
      <c r="J2" s="334"/>
    </row>
    <row r="3" spans="1:15" ht="69.75" customHeight="1">
      <c r="A3" s="338" t="s">
        <v>168</v>
      </c>
      <c r="B3" s="338" t="s">
        <v>1</v>
      </c>
      <c r="C3" s="338" t="s">
        <v>2</v>
      </c>
      <c r="D3" s="334" t="s">
        <v>3</v>
      </c>
      <c r="E3" s="339" t="s">
        <v>478</v>
      </c>
      <c r="F3" s="340"/>
      <c r="G3" s="340"/>
      <c r="H3" s="340"/>
      <c r="I3" s="340"/>
      <c r="J3" s="340"/>
    </row>
    <row r="4" spans="1:15" ht="15.75">
      <c r="A4" s="338"/>
      <c r="B4" s="341"/>
      <c r="C4" s="338"/>
      <c r="D4" s="334"/>
      <c r="E4" s="339"/>
      <c r="F4" s="396" t="s">
        <v>476</v>
      </c>
      <c r="G4" s="466"/>
      <c r="H4" s="466"/>
      <c r="I4" s="466"/>
      <c r="J4" s="342"/>
    </row>
    <row r="5" spans="1:15" ht="31.5">
      <c r="A5" s="341" t="s">
        <v>334</v>
      </c>
      <c r="B5" s="341"/>
      <c r="C5" s="341"/>
      <c r="D5" s="111"/>
      <c r="E5" s="343"/>
      <c r="F5" s="334" t="s">
        <v>6</v>
      </c>
      <c r="G5" s="334" t="s">
        <v>7</v>
      </c>
      <c r="H5" s="339" t="s">
        <v>8</v>
      </c>
      <c r="I5" s="339" t="s">
        <v>9</v>
      </c>
      <c r="J5" s="339" t="s">
        <v>10</v>
      </c>
    </row>
    <row r="6" spans="1:15" ht="31.5">
      <c r="A6" s="341">
        <v>1</v>
      </c>
      <c r="B6" s="341" t="s">
        <v>475</v>
      </c>
      <c r="C6" s="341" t="s">
        <v>467</v>
      </c>
      <c r="D6" s="111" t="s">
        <v>112</v>
      </c>
      <c r="E6" s="343">
        <v>1994</v>
      </c>
      <c r="F6" s="344">
        <v>56.607999999999997</v>
      </c>
      <c r="G6" s="344">
        <v>64.239999999999995</v>
      </c>
      <c r="H6" s="345">
        <v>1587.15</v>
      </c>
      <c r="I6" s="345">
        <f>SUM(F6:H6)</f>
        <v>1707.998</v>
      </c>
      <c r="J6" s="346">
        <v>48.47</v>
      </c>
      <c r="K6" s="335"/>
    </row>
    <row r="7" spans="1:15" ht="15.75">
      <c r="A7" s="347">
        <v>2</v>
      </c>
      <c r="B7" s="348" t="s">
        <v>15</v>
      </c>
      <c r="C7" s="348" t="s">
        <v>16</v>
      </c>
      <c r="D7" s="349" t="s">
        <v>135</v>
      </c>
      <c r="E7" s="350" t="s">
        <v>375</v>
      </c>
      <c r="F7" s="351">
        <v>0</v>
      </c>
      <c r="G7" s="351">
        <v>0</v>
      </c>
      <c r="H7" s="351">
        <v>0</v>
      </c>
      <c r="I7" s="351">
        <f t="shared" ref="I7" si="0">F7+G7+H7</f>
        <v>0</v>
      </c>
      <c r="J7" s="351">
        <v>0</v>
      </c>
    </row>
    <row r="8" spans="1:15" ht="15.75">
      <c r="A8" s="341">
        <v>3</v>
      </c>
      <c r="B8" s="348" t="s">
        <v>18</v>
      </c>
      <c r="C8" s="348" t="s">
        <v>19</v>
      </c>
      <c r="D8" s="352" t="s">
        <v>6</v>
      </c>
      <c r="E8" s="350" t="s">
        <v>375</v>
      </c>
      <c r="F8" s="351">
        <v>2636.35</v>
      </c>
      <c r="G8" s="351">
        <v>0</v>
      </c>
      <c r="H8" s="351">
        <v>0</v>
      </c>
      <c r="I8" s="351">
        <f>F8+G8+H8</f>
        <v>2636.35</v>
      </c>
      <c r="J8" s="351">
        <v>0</v>
      </c>
    </row>
    <row r="9" spans="1:15" ht="31.5">
      <c r="A9" s="347">
        <v>4</v>
      </c>
      <c r="B9" s="348" t="s">
        <v>311</v>
      </c>
      <c r="C9" s="348" t="s">
        <v>20</v>
      </c>
      <c r="D9" s="352" t="s">
        <v>90</v>
      </c>
      <c r="E9" s="350" t="s">
        <v>368</v>
      </c>
      <c r="F9" s="351">
        <v>0</v>
      </c>
      <c r="G9" s="351">
        <v>0</v>
      </c>
      <c r="H9" s="351">
        <v>3830.29</v>
      </c>
      <c r="I9" s="351">
        <f t="shared" ref="I9:I68" si="1">F9+G9+H9</f>
        <v>3830.29</v>
      </c>
      <c r="J9" s="351">
        <v>0</v>
      </c>
    </row>
    <row r="10" spans="1:15" ht="15.75">
      <c r="A10" s="341">
        <v>5</v>
      </c>
      <c r="B10" s="348" t="s">
        <v>22</v>
      </c>
      <c r="C10" s="348" t="s">
        <v>23</v>
      </c>
      <c r="D10" s="352" t="s">
        <v>6</v>
      </c>
      <c r="E10" s="350" t="s">
        <v>378</v>
      </c>
      <c r="F10" s="351">
        <v>0</v>
      </c>
      <c r="G10" s="351">
        <v>0</v>
      </c>
      <c r="H10" s="351">
        <v>0</v>
      </c>
      <c r="I10" s="351">
        <f t="shared" si="1"/>
        <v>0</v>
      </c>
      <c r="J10" s="351">
        <v>0</v>
      </c>
    </row>
    <row r="11" spans="1:15" ht="15.75">
      <c r="A11" s="347">
        <v>6</v>
      </c>
      <c r="B11" s="348" t="s">
        <v>25</v>
      </c>
      <c r="C11" s="348" t="s">
        <v>23</v>
      </c>
      <c r="D11" s="352" t="s">
        <v>6</v>
      </c>
      <c r="E11" s="350" t="s">
        <v>377</v>
      </c>
      <c r="F11" s="351">
        <v>0</v>
      </c>
      <c r="G11" s="351">
        <v>0</v>
      </c>
      <c r="H11" s="351">
        <v>0</v>
      </c>
      <c r="I11" s="351">
        <f t="shared" si="1"/>
        <v>0</v>
      </c>
      <c r="J11" s="351">
        <v>0</v>
      </c>
    </row>
    <row r="12" spans="1:15" ht="15.75">
      <c r="A12" s="341">
        <v>7</v>
      </c>
      <c r="B12" s="348" t="s">
        <v>27</v>
      </c>
      <c r="C12" s="348" t="s">
        <v>28</v>
      </c>
      <c r="D12" s="352" t="s">
        <v>6</v>
      </c>
      <c r="E12" s="350" t="s">
        <v>363</v>
      </c>
      <c r="F12" s="351">
        <v>12.85</v>
      </c>
      <c r="G12" s="351">
        <v>0</v>
      </c>
      <c r="H12" s="351">
        <v>0</v>
      </c>
      <c r="I12" s="351">
        <f t="shared" si="1"/>
        <v>12.85</v>
      </c>
      <c r="J12" s="351">
        <v>0</v>
      </c>
    </row>
    <row r="13" spans="1:15" ht="31.5">
      <c r="A13" s="347">
        <v>8</v>
      </c>
      <c r="B13" s="348" t="s">
        <v>30</v>
      </c>
      <c r="C13" s="348" t="s">
        <v>28</v>
      </c>
      <c r="D13" s="352" t="s">
        <v>6</v>
      </c>
      <c r="E13" s="350" t="s">
        <v>361</v>
      </c>
      <c r="F13" s="351">
        <v>1.05</v>
      </c>
      <c r="G13" s="351">
        <v>0</v>
      </c>
      <c r="H13" s="351">
        <v>0</v>
      </c>
      <c r="I13" s="351">
        <v>1.05</v>
      </c>
      <c r="J13" s="351">
        <v>0</v>
      </c>
    </row>
    <row r="14" spans="1:15" ht="31.5">
      <c r="A14" s="341">
        <v>9</v>
      </c>
      <c r="B14" s="348" t="s">
        <v>32</v>
      </c>
      <c r="C14" s="348" t="s">
        <v>28</v>
      </c>
      <c r="D14" s="352" t="s">
        <v>33</v>
      </c>
      <c r="E14" s="350" t="s">
        <v>376</v>
      </c>
      <c r="F14" s="351">
        <v>0</v>
      </c>
      <c r="G14" s="351">
        <v>0</v>
      </c>
      <c r="H14" s="351">
        <v>3716.85</v>
      </c>
      <c r="I14" s="351">
        <f t="shared" si="1"/>
        <v>3716.85</v>
      </c>
      <c r="J14" s="351">
        <v>0</v>
      </c>
    </row>
    <row r="15" spans="1:15" ht="31.5">
      <c r="A15" s="347">
        <v>10</v>
      </c>
      <c r="B15" s="348" t="s">
        <v>35</v>
      </c>
      <c r="C15" s="348" t="s">
        <v>36</v>
      </c>
      <c r="D15" s="352" t="s">
        <v>37</v>
      </c>
      <c r="E15" s="350" t="s">
        <v>375</v>
      </c>
      <c r="F15" s="351">
        <v>0</v>
      </c>
      <c r="G15" s="351">
        <v>0</v>
      </c>
      <c r="H15" s="351">
        <v>0</v>
      </c>
      <c r="I15" s="351">
        <f t="shared" si="1"/>
        <v>0</v>
      </c>
      <c r="J15" s="351">
        <v>0</v>
      </c>
    </row>
    <row r="16" spans="1:15" ht="31.5">
      <c r="A16" s="341">
        <v>11</v>
      </c>
      <c r="B16" s="348" t="s">
        <v>38</v>
      </c>
      <c r="C16" s="348" t="s">
        <v>28</v>
      </c>
      <c r="D16" s="352" t="s">
        <v>39</v>
      </c>
      <c r="E16" s="350" t="s">
        <v>374</v>
      </c>
      <c r="F16" s="351">
        <v>0</v>
      </c>
      <c r="G16" s="351">
        <v>0</v>
      </c>
      <c r="H16" s="351">
        <v>155.85</v>
      </c>
      <c r="I16" s="351">
        <f t="shared" si="1"/>
        <v>155.85</v>
      </c>
      <c r="J16" s="351">
        <v>0</v>
      </c>
    </row>
    <row r="17" spans="1:10" ht="15.75">
      <c r="A17" s="347">
        <v>12</v>
      </c>
      <c r="B17" s="348" t="s">
        <v>41</v>
      </c>
      <c r="C17" s="348" t="s">
        <v>42</v>
      </c>
      <c r="D17" s="352" t="s">
        <v>6</v>
      </c>
      <c r="E17" s="350" t="s">
        <v>373</v>
      </c>
      <c r="F17" s="351">
        <v>3905.17</v>
      </c>
      <c r="G17" s="351">
        <v>0</v>
      </c>
      <c r="H17" s="351">
        <v>0</v>
      </c>
      <c r="I17" s="351">
        <f t="shared" si="1"/>
        <v>3905.17</v>
      </c>
      <c r="J17" s="351">
        <v>0</v>
      </c>
    </row>
    <row r="18" spans="1:10" ht="31.5">
      <c r="A18" s="341">
        <v>13</v>
      </c>
      <c r="B18" s="348" t="s">
        <v>44</v>
      </c>
      <c r="C18" s="348" t="s">
        <v>42</v>
      </c>
      <c r="D18" s="352" t="s">
        <v>6</v>
      </c>
      <c r="E18" s="350" t="s">
        <v>372</v>
      </c>
      <c r="F18" s="351">
        <v>3865.52</v>
      </c>
      <c r="G18" s="351">
        <v>0</v>
      </c>
      <c r="H18" s="351">
        <v>0</v>
      </c>
      <c r="I18" s="351">
        <f t="shared" si="1"/>
        <v>3865.52</v>
      </c>
      <c r="J18" s="351">
        <v>0</v>
      </c>
    </row>
    <row r="19" spans="1:10" ht="31.5">
      <c r="A19" s="347">
        <v>14</v>
      </c>
      <c r="B19" s="348" t="s">
        <v>48</v>
      </c>
      <c r="C19" s="348" t="s">
        <v>49</v>
      </c>
      <c r="D19" s="352" t="s">
        <v>6</v>
      </c>
      <c r="E19" s="350" t="s">
        <v>371</v>
      </c>
      <c r="F19" s="351">
        <v>4.08</v>
      </c>
      <c r="G19" s="351">
        <v>0</v>
      </c>
      <c r="H19" s="351">
        <v>0.09</v>
      </c>
      <c r="I19" s="351">
        <v>4.17</v>
      </c>
      <c r="J19" s="351">
        <v>0</v>
      </c>
    </row>
    <row r="20" spans="1:10" ht="31.5">
      <c r="A20" s="341">
        <v>15</v>
      </c>
      <c r="B20" s="348" t="s">
        <v>396</v>
      </c>
      <c r="C20" s="348" t="s">
        <v>42</v>
      </c>
      <c r="D20" s="352" t="s">
        <v>6</v>
      </c>
      <c r="E20" s="350" t="s">
        <v>370</v>
      </c>
      <c r="F20" s="351">
        <v>2012.69</v>
      </c>
      <c r="G20" s="351">
        <v>0</v>
      </c>
      <c r="H20" s="351">
        <v>0</v>
      </c>
      <c r="I20" s="351">
        <f t="shared" si="1"/>
        <v>2012.69</v>
      </c>
      <c r="J20" s="351">
        <v>0</v>
      </c>
    </row>
    <row r="21" spans="1:10" ht="31.5">
      <c r="A21" s="347">
        <v>16</v>
      </c>
      <c r="B21" s="348" t="s">
        <v>51</v>
      </c>
      <c r="C21" s="348" t="s">
        <v>314</v>
      </c>
      <c r="D21" s="352" t="s">
        <v>6</v>
      </c>
      <c r="E21" s="350" t="s">
        <v>369</v>
      </c>
      <c r="F21" s="351">
        <v>0</v>
      </c>
      <c r="G21" s="351">
        <v>0</v>
      </c>
      <c r="H21" s="351">
        <v>0</v>
      </c>
      <c r="I21" s="351">
        <v>0</v>
      </c>
      <c r="J21" s="351">
        <v>0</v>
      </c>
    </row>
    <row r="22" spans="1:10" ht="31.5">
      <c r="A22" s="341">
        <v>17</v>
      </c>
      <c r="B22" s="348" t="s">
        <v>54</v>
      </c>
      <c r="C22" s="348" t="s">
        <v>55</v>
      </c>
      <c r="D22" s="352" t="s">
        <v>6</v>
      </c>
      <c r="E22" s="350" t="s">
        <v>368</v>
      </c>
      <c r="F22" s="351">
        <v>0</v>
      </c>
      <c r="G22" s="351">
        <v>0</v>
      </c>
      <c r="H22" s="351">
        <v>0</v>
      </c>
      <c r="I22" s="351">
        <v>0</v>
      </c>
      <c r="J22" s="351">
        <v>0</v>
      </c>
    </row>
    <row r="23" spans="1:10" ht="31.5">
      <c r="A23" s="347">
        <v>18</v>
      </c>
      <c r="B23" s="348" t="s">
        <v>56</v>
      </c>
      <c r="C23" s="348" t="s">
        <v>57</v>
      </c>
      <c r="D23" s="352" t="s">
        <v>6</v>
      </c>
      <c r="E23" s="350" t="s">
        <v>368</v>
      </c>
      <c r="F23" s="351">
        <v>0</v>
      </c>
      <c r="G23" s="351">
        <v>0</v>
      </c>
      <c r="H23" s="351">
        <v>0</v>
      </c>
      <c r="I23" s="351">
        <f t="shared" ref="I23" si="2">F23+G23+H23</f>
        <v>0</v>
      </c>
      <c r="J23" s="351">
        <v>0</v>
      </c>
    </row>
    <row r="24" spans="1:10" ht="31.5">
      <c r="A24" s="341">
        <v>19</v>
      </c>
      <c r="B24" s="348" t="s">
        <v>58</v>
      </c>
      <c r="C24" s="348" t="s">
        <v>59</v>
      </c>
      <c r="D24" s="352" t="s">
        <v>6</v>
      </c>
      <c r="E24" s="350" t="s">
        <v>367</v>
      </c>
      <c r="F24" s="351">
        <v>23.29</v>
      </c>
      <c r="G24" s="351">
        <v>0</v>
      </c>
      <c r="H24" s="351">
        <v>25.88</v>
      </c>
      <c r="I24" s="351">
        <f t="shared" si="1"/>
        <v>49.17</v>
      </c>
      <c r="J24" s="351">
        <v>0</v>
      </c>
    </row>
    <row r="25" spans="1:10" ht="31.5">
      <c r="A25" s="347">
        <v>20</v>
      </c>
      <c r="B25" s="348" t="s">
        <v>61</v>
      </c>
      <c r="C25" s="348" t="s">
        <v>62</v>
      </c>
      <c r="D25" s="352" t="s">
        <v>6</v>
      </c>
      <c r="E25" s="350" t="s">
        <v>366</v>
      </c>
      <c r="F25" s="351">
        <v>0</v>
      </c>
      <c r="G25" s="351">
        <v>0</v>
      </c>
      <c r="H25" s="351">
        <v>0</v>
      </c>
      <c r="I25" s="351">
        <f t="shared" si="1"/>
        <v>0</v>
      </c>
      <c r="J25" s="351">
        <v>0</v>
      </c>
    </row>
    <row r="26" spans="1:10" ht="31.5">
      <c r="A26" s="341">
        <v>21</v>
      </c>
      <c r="B26" s="348" t="s">
        <v>64</v>
      </c>
      <c r="C26" s="348" t="s">
        <v>62</v>
      </c>
      <c r="D26" s="352" t="s">
        <v>6</v>
      </c>
      <c r="E26" s="350" t="s">
        <v>365</v>
      </c>
      <c r="F26" s="351">
        <v>0</v>
      </c>
      <c r="G26" s="351">
        <v>0</v>
      </c>
      <c r="H26" s="351">
        <v>0</v>
      </c>
      <c r="I26" s="351">
        <f t="shared" si="1"/>
        <v>0</v>
      </c>
      <c r="J26" s="351">
        <v>0</v>
      </c>
    </row>
    <row r="27" spans="1:10" ht="47.25">
      <c r="A27" s="347">
        <v>22</v>
      </c>
      <c r="B27" s="348" t="s">
        <v>328</v>
      </c>
      <c r="C27" s="348" t="s">
        <v>66</v>
      </c>
      <c r="D27" s="352" t="s">
        <v>6</v>
      </c>
      <c r="E27" s="350" t="s">
        <v>67</v>
      </c>
      <c r="F27" s="351">
        <v>3501.15</v>
      </c>
      <c r="G27" s="351">
        <v>0</v>
      </c>
      <c r="H27" s="351">
        <v>0</v>
      </c>
      <c r="I27" s="351">
        <f t="shared" si="1"/>
        <v>3501.15</v>
      </c>
      <c r="J27" s="351">
        <v>0</v>
      </c>
    </row>
    <row r="28" spans="1:10" ht="47.25">
      <c r="A28" s="341">
        <v>23</v>
      </c>
      <c r="B28" s="348" t="s">
        <v>329</v>
      </c>
      <c r="C28" s="348" t="s">
        <v>68</v>
      </c>
      <c r="D28" s="352" t="s">
        <v>6</v>
      </c>
      <c r="E28" s="350" t="s">
        <v>330</v>
      </c>
      <c r="F28" s="351">
        <v>132.56</v>
      </c>
      <c r="G28" s="351">
        <v>0</v>
      </c>
      <c r="H28" s="351">
        <v>0</v>
      </c>
      <c r="I28" s="351">
        <f t="shared" si="1"/>
        <v>132.56</v>
      </c>
      <c r="J28" s="351">
        <v>0</v>
      </c>
    </row>
    <row r="29" spans="1:10" ht="15.75">
      <c r="A29" s="347">
        <v>24</v>
      </c>
      <c r="B29" s="348" t="s">
        <v>70</v>
      </c>
      <c r="C29" s="348" t="s">
        <v>71</v>
      </c>
      <c r="D29" s="352" t="s">
        <v>6</v>
      </c>
      <c r="E29" s="350" t="s">
        <v>361</v>
      </c>
      <c r="F29" s="351">
        <v>366.38</v>
      </c>
      <c r="G29" s="351">
        <v>0</v>
      </c>
      <c r="H29" s="351">
        <v>0</v>
      </c>
      <c r="I29" s="351">
        <f t="shared" si="1"/>
        <v>366.38</v>
      </c>
      <c r="J29" s="351">
        <v>0</v>
      </c>
    </row>
    <row r="30" spans="1:10" ht="15.75">
      <c r="A30" s="341">
        <v>25</v>
      </c>
      <c r="B30" s="348" t="s">
        <v>72</v>
      </c>
      <c r="C30" s="348" t="s">
        <v>66</v>
      </c>
      <c r="D30" s="353" t="s">
        <v>6</v>
      </c>
      <c r="E30" s="350" t="s">
        <v>362</v>
      </c>
      <c r="F30" s="351">
        <v>2248.21</v>
      </c>
      <c r="G30" s="351">
        <v>0</v>
      </c>
      <c r="H30" s="351">
        <v>0</v>
      </c>
      <c r="I30" s="351">
        <f t="shared" si="1"/>
        <v>2248.21</v>
      </c>
      <c r="J30" s="351">
        <v>0</v>
      </c>
    </row>
    <row r="31" spans="1:10" ht="15.75">
      <c r="A31" s="347">
        <v>26</v>
      </c>
      <c r="B31" s="348" t="s">
        <v>74</v>
      </c>
      <c r="C31" s="348" t="s">
        <v>75</v>
      </c>
      <c r="D31" s="352" t="s">
        <v>6</v>
      </c>
      <c r="E31" s="350" t="s">
        <v>363</v>
      </c>
      <c r="F31" s="351">
        <v>366.21</v>
      </c>
      <c r="G31" s="351">
        <v>0</v>
      </c>
      <c r="H31" s="351">
        <v>0</v>
      </c>
      <c r="I31" s="351">
        <v>366.21</v>
      </c>
      <c r="J31" s="351">
        <v>0</v>
      </c>
    </row>
    <row r="32" spans="1:10" ht="15.75">
      <c r="A32" s="341">
        <v>27</v>
      </c>
      <c r="B32" s="348" t="s">
        <v>76</v>
      </c>
      <c r="C32" s="348" t="s">
        <v>77</v>
      </c>
      <c r="D32" s="352" t="s">
        <v>6</v>
      </c>
      <c r="E32" s="350" t="s">
        <v>364</v>
      </c>
      <c r="F32" s="351">
        <v>1317.9</v>
      </c>
      <c r="G32" s="351">
        <v>0</v>
      </c>
      <c r="H32" s="351">
        <v>0</v>
      </c>
      <c r="I32" s="351">
        <f t="shared" si="1"/>
        <v>1317.9</v>
      </c>
      <c r="J32" s="351">
        <v>0</v>
      </c>
    </row>
    <row r="33" spans="1:10" ht="15.75">
      <c r="A33" s="347">
        <v>28</v>
      </c>
      <c r="B33" s="348" t="s">
        <v>79</v>
      </c>
      <c r="C33" s="348" t="s">
        <v>46</v>
      </c>
      <c r="D33" s="352" t="s">
        <v>6</v>
      </c>
      <c r="E33" s="350" t="s">
        <v>379</v>
      </c>
      <c r="F33" s="351">
        <v>3281.21</v>
      </c>
      <c r="G33" s="351">
        <v>0</v>
      </c>
      <c r="H33" s="351">
        <v>0</v>
      </c>
      <c r="I33" s="351">
        <f t="shared" si="1"/>
        <v>3281.21</v>
      </c>
      <c r="J33" s="351">
        <v>0</v>
      </c>
    </row>
    <row r="34" spans="1:10" ht="31.5">
      <c r="A34" s="341">
        <v>29</v>
      </c>
      <c r="B34" s="348" t="s">
        <v>81</v>
      </c>
      <c r="C34" s="348" t="s">
        <v>46</v>
      </c>
      <c r="D34" s="352" t="s">
        <v>6</v>
      </c>
      <c r="E34" s="350" t="s">
        <v>380</v>
      </c>
      <c r="F34" s="351">
        <v>141.85</v>
      </c>
      <c r="G34" s="351">
        <v>0</v>
      </c>
      <c r="H34" s="351">
        <v>0</v>
      </c>
      <c r="I34" s="351">
        <f t="shared" si="1"/>
        <v>141.85</v>
      </c>
      <c r="J34" s="351">
        <v>0</v>
      </c>
    </row>
    <row r="35" spans="1:10" ht="31.5">
      <c r="A35" s="347">
        <v>30</v>
      </c>
      <c r="B35" s="348" t="s">
        <v>82</v>
      </c>
      <c r="C35" s="348" t="s">
        <v>83</v>
      </c>
      <c r="D35" s="352" t="s">
        <v>6</v>
      </c>
      <c r="E35" s="350" t="s">
        <v>363</v>
      </c>
      <c r="F35" s="351">
        <v>2285.21</v>
      </c>
      <c r="G35" s="351">
        <v>0</v>
      </c>
      <c r="H35" s="351">
        <v>0</v>
      </c>
      <c r="I35" s="351">
        <f t="shared" si="1"/>
        <v>2285.21</v>
      </c>
      <c r="J35" s="351">
        <v>0</v>
      </c>
    </row>
    <row r="36" spans="1:10" ht="31.5">
      <c r="A36" s="341">
        <v>31</v>
      </c>
      <c r="B36" s="348" t="s">
        <v>84</v>
      </c>
      <c r="C36" s="348" t="s">
        <v>49</v>
      </c>
      <c r="D36" s="352" t="s">
        <v>6</v>
      </c>
      <c r="E36" s="350" t="s">
        <v>380</v>
      </c>
      <c r="F36" s="351">
        <v>0</v>
      </c>
      <c r="G36" s="351">
        <v>0</v>
      </c>
      <c r="H36" s="351">
        <v>0</v>
      </c>
      <c r="I36" s="351">
        <f t="shared" si="1"/>
        <v>0</v>
      </c>
      <c r="J36" s="351">
        <v>0</v>
      </c>
    </row>
    <row r="37" spans="1:10" ht="15.75">
      <c r="A37" s="347">
        <v>32</v>
      </c>
      <c r="B37" s="348" t="s">
        <v>86</v>
      </c>
      <c r="C37" s="348" t="s">
        <v>87</v>
      </c>
      <c r="D37" s="352" t="s">
        <v>6</v>
      </c>
      <c r="E37" s="350" t="s">
        <v>379</v>
      </c>
      <c r="F37" s="351">
        <v>2913.79</v>
      </c>
      <c r="G37" s="351">
        <v>0</v>
      </c>
      <c r="H37" s="351">
        <v>0</v>
      </c>
      <c r="I37" s="351">
        <f t="shared" si="1"/>
        <v>2913.79</v>
      </c>
      <c r="J37" s="351">
        <v>10.7</v>
      </c>
    </row>
    <row r="38" spans="1:10" ht="31.5">
      <c r="A38" s="341">
        <v>33</v>
      </c>
      <c r="B38" s="348" t="s">
        <v>88</v>
      </c>
      <c r="C38" s="348" t="s">
        <v>89</v>
      </c>
      <c r="D38" s="354" t="s">
        <v>90</v>
      </c>
      <c r="E38" s="355" t="s">
        <v>381</v>
      </c>
      <c r="F38" s="351">
        <v>0</v>
      </c>
      <c r="G38" s="356">
        <v>0</v>
      </c>
      <c r="H38" s="357">
        <v>2133.38</v>
      </c>
      <c r="I38" s="351">
        <f t="shared" si="1"/>
        <v>2133.38</v>
      </c>
      <c r="J38" s="357">
        <v>250.78</v>
      </c>
    </row>
    <row r="39" spans="1:10" ht="31.5">
      <c r="A39" s="347">
        <v>34</v>
      </c>
      <c r="B39" s="348" t="s">
        <v>92</v>
      </c>
      <c r="C39" s="348" t="s">
        <v>93</v>
      </c>
      <c r="D39" s="354" t="s">
        <v>94</v>
      </c>
      <c r="E39" s="355" t="s">
        <v>382</v>
      </c>
      <c r="F39" s="357">
        <v>0</v>
      </c>
      <c r="G39" s="357">
        <v>0</v>
      </c>
      <c r="H39" s="357">
        <v>122.02</v>
      </c>
      <c r="I39" s="351">
        <f t="shared" si="1"/>
        <v>122.02</v>
      </c>
      <c r="J39" s="357">
        <v>0</v>
      </c>
    </row>
    <row r="40" spans="1:10" ht="47.25">
      <c r="A40" s="341">
        <v>35</v>
      </c>
      <c r="B40" s="348" t="s">
        <v>96</v>
      </c>
      <c r="C40" s="348" t="s">
        <v>97</v>
      </c>
      <c r="D40" s="354" t="s">
        <v>98</v>
      </c>
      <c r="E40" s="355" t="s">
        <v>383</v>
      </c>
      <c r="F40" s="351">
        <v>0</v>
      </c>
      <c r="G40" s="351">
        <v>0</v>
      </c>
      <c r="H40" s="351">
        <v>0</v>
      </c>
      <c r="I40" s="351">
        <f t="shared" si="1"/>
        <v>0</v>
      </c>
      <c r="J40" s="351">
        <v>0</v>
      </c>
    </row>
    <row r="41" spans="1:10" ht="31.5">
      <c r="A41" s="347">
        <v>36</v>
      </c>
      <c r="B41" s="348" t="s">
        <v>100</v>
      </c>
      <c r="C41" s="348" t="s">
        <v>101</v>
      </c>
      <c r="D41" s="354" t="s">
        <v>6</v>
      </c>
      <c r="E41" s="355" t="s">
        <v>384</v>
      </c>
      <c r="F41" s="351">
        <v>38.49</v>
      </c>
      <c r="G41" s="351">
        <v>0</v>
      </c>
      <c r="H41" s="351">
        <v>0</v>
      </c>
      <c r="I41" s="351">
        <f t="shared" si="1"/>
        <v>38.49</v>
      </c>
      <c r="J41" s="351">
        <v>0</v>
      </c>
    </row>
    <row r="42" spans="1:10" ht="31.5">
      <c r="A42" s="341">
        <v>37</v>
      </c>
      <c r="B42" s="348" t="s">
        <v>103</v>
      </c>
      <c r="C42" s="348" t="s">
        <v>104</v>
      </c>
      <c r="D42" s="354" t="s">
        <v>90</v>
      </c>
      <c r="E42" s="355" t="s">
        <v>385</v>
      </c>
      <c r="F42" s="351">
        <v>0</v>
      </c>
      <c r="G42" s="351">
        <v>0</v>
      </c>
      <c r="H42" s="351">
        <v>264.25</v>
      </c>
      <c r="I42" s="351">
        <v>264.25</v>
      </c>
      <c r="J42" s="351">
        <f>861.76+330.87</f>
        <v>1192.6300000000001</v>
      </c>
    </row>
    <row r="43" spans="1:10" ht="31.5">
      <c r="A43" s="347">
        <v>38</v>
      </c>
      <c r="B43" s="348" t="s">
        <v>108</v>
      </c>
      <c r="C43" s="348" t="s">
        <v>109</v>
      </c>
      <c r="D43" s="354" t="s">
        <v>126</v>
      </c>
      <c r="E43" s="355" t="s">
        <v>371</v>
      </c>
      <c r="F43" s="351">
        <v>0</v>
      </c>
      <c r="G43" s="351">
        <v>0</v>
      </c>
      <c r="H43" s="351">
        <v>793.5</v>
      </c>
      <c r="I43" s="351">
        <f t="shared" si="1"/>
        <v>793.5</v>
      </c>
      <c r="J43" s="351">
        <v>140.6</v>
      </c>
    </row>
    <row r="44" spans="1:10" ht="31.5">
      <c r="A44" s="341">
        <v>39</v>
      </c>
      <c r="B44" s="348" t="s">
        <v>110</v>
      </c>
      <c r="C44" s="348" t="s">
        <v>101</v>
      </c>
      <c r="D44" s="354" t="s">
        <v>6</v>
      </c>
      <c r="E44" s="355" t="s">
        <v>386</v>
      </c>
      <c r="F44" s="351">
        <v>123.15</v>
      </c>
      <c r="G44" s="351">
        <v>0</v>
      </c>
      <c r="H44" s="351">
        <v>0</v>
      </c>
      <c r="I44" s="351">
        <f t="shared" si="1"/>
        <v>123.15</v>
      </c>
      <c r="J44" s="351">
        <v>0</v>
      </c>
    </row>
    <row r="45" spans="1:10" ht="31.5">
      <c r="A45" s="347">
        <v>40</v>
      </c>
      <c r="B45" s="348" t="s">
        <v>113</v>
      </c>
      <c r="C45" s="348" t="s">
        <v>101</v>
      </c>
      <c r="D45" s="358" t="s">
        <v>112</v>
      </c>
      <c r="E45" s="355" t="s">
        <v>301</v>
      </c>
      <c r="F45" s="351">
        <v>0</v>
      </c>
      <c r="G45" s="351">
        <v>0</v>
      </c>
      <c r="H45" s="351">
        <v>0</v>
      </c>
      <c r="I45" s="351">
        <f t="shared" si="1"/>
        <v>0</v>
      </c>
      <c r="J45" s="351">
        <v>0</v>
      </c>
    </row>
    <row r="46" spans="1:10" ht="31.5">
      <c r="A46" s="341">
        <v>41</v>
      </c>
      <c r="B46" s="348" t="s">
        <v>115</v>
      </c>
      <c r="C46" s="348" t="s">
        <v>116</v>
      </c>
      <c r="D46" s="354" t="s">
        <v>90</v>
      </c>
      <c r="E46" s="359" t="s">
        <v>387</v>
      </c>
      <c r="F46" s="351">
        <v>0</v>
      </c>
      <c r="G46" s="351">
        <v>0</v>
      </c>
      <c r="H46" s="351">
        <v>189.12</v>
      </c>
      <c r="I46" s="351">
        <f t="shared" si="1"/>
        <v>189.12</v>
      </c>
      <c r="J46" s="351">
        <v>23.465</v>
      </c>
    </row>
    <row r="47" spans="1:10" ht="31.5">
      <c r="A47" s="347">
        <v>42</v>
      </c>
      <c r="B47" s="348" t="s">
        <v>118</v>
      </c>
      <c r="C47" s="348" t="s">
        <v>101</v>
      </c>
      <c r="D47" s="354" t="s">
        <v>6</v>
      </c>
      <c r="E47" s="359" t="s">
        <v>361</v>
      </c>
      <c r="F47" s="351">
        <v>0</v>
      </c>
      <c r="G47" s="351">
        <v>0</v>
      </c>
      <c r="H47" s="351">
        <v>0</v>
      </c>
      <c r="I47" s="351">
        <f t="shared" si="1"/>
        <v>0</v>
      </c>
      <c r="J47" s="351">
        <v>0</v>
      </c>
    </row>
    <row r="48" spans="1:10" ht="31.5">
      <c r="A48" s="341">
        <v>43</v>
      </c>
      <c r="B48" s="348" t="s">
        <v>119</v>
      </c>
      <c r="C48" s="348" t="s">
        <v>120</v>
      </c>
      <c r="D48" s="354" t="s">
        <v>126</v>
      </c>
      <c r="E48" s="359" t="s">
        <v>368</v>
      </c>
      <c r="F48" s="351">
        <v>0</v>
      </c>
      <c r="G48" s="351">
        <v>0</v>
      </c>
      <c r="H48" s="351">
        <v>0</v>
      </c>
      <c r="I48" s="351">
        <f t="shared" si="1"/>
        <v>0</v>
      </c>
      <c r="J48" s="351">
        <v>0</v>
      </c>
    </row>
    <row r="49" spans="1:10" ht="31.5">
      <c r="A49" s="347">
        <v>44</v>
      </c>
      <c r="B49" s="348" t="s">
        <v>121</v>
      </c>
      <c r="C49" s="348" t="s">
        <v>122</v>
      </c>
      <c r="D49" s="358" t="s">
        <v>123</v>
      </c>
      <c r="E49" s="355" t="s">
        <v>367</v>
      </c>
      <c r="F49" s="360">
        <v>7.0000000000000007E-2</v>
      </c>
      <c r="G49" s="360">
        <v>102.97</v>
      </c>
      <c r="H49" s="360">
        <v>363.45</v>
      </c>
      <c r="I49" s="351">
        <v>466.58</v>
      </c>
      <c r="J49" s="360">
        <v>32.4</v>
      </c>
    </row>
    <row r="50" spans="1:10" ht="31.5">
      <c r="A50" s="341">
        <v>45</v>
      </c>
      <c r="B50" s="348" t="s">
        <v>124</v>
      </c>
      <c r="C50" s="348" t="s">
        <v>125</v>
      </c>
      <c r="D50" s="354" t="s">
        <v>126</v>
      </c>
      <c r="E50" s="355" t="s">
        <v>388</v>
      </c>
      <c r="F50" s="351">
        <v>0</v>
      </c>
      <c r="G50" s="351">
        <v>0</v>
      </c>
      <c r="H50" s="351">
        <v>20.21</v>
      </c>
      <c r="I50" s="351">
        <f t="shared" si="1"/>
        <v>20.21</v>
      </c>
      <c r="J50" s="351">
        <v>0</v>
      </c>
    </row>
    <row r="51" spans="1:10" ht="31.5">
      <c r="A51" s="347">
        <v>46</v>
      </c>
      <c r="B51" s="348" t="s">
        <v>128</v>
      </c>
      <c r="C51" s="348" t="s">
        <v>114</v>
      </c>
      <c r="D51" s="354" t="s">
        <v>129</v>
      </c>
      <c r="E51" s="355" t="s">
        <v>389</v>
      </c>
      <c r="F51" s="351">
        <v>0</v>
      </c>
      <c r="G51" s="351">
        <v>0</v>
      </c>
      <c r="H51" s="351">
        <v>281.26100000000002</v>
      </c>
      <c r="I51" s="351">
        <f t="shared" si="1"/>
        <v>281.26100000000002</v>
      </c>
      <c r="J51" s="361">
        <v>0</v>
      </c>
    </row>
    <row r="52" spans="1:10" ht="47.25">
      <c r="A52" s="341">
        <v>47</v>
      </c>
      <c r="B52" s="348" t="s">
        <v>303</v>
      </c>
      <c r="C52" s="348" t="s">
        <v>131</v>
      </c>
      <c r="D52" s="354" t="s">
        <v>132</v>
      </c>
      <c r="E52" s="355" t="s">
        <v>133</v>
      </c>
      <c r="F52" s="351">
        <v>0</v>
      </c>
      <c r="G52" s="351">
        <v>0</v>
      </c>
      <c r="H52" s="351">
        <v>277.04000000000002</v>
      </c>
      <c r="I52" s="351">
        <f t="shared" si="1"/>
        <v>277.04000000000002</v>
      </c>
      <c r="J52" s="351">
        <v>0</v>
      </c>
    </row>
    <row r="53" spans="1:10" ht="31.5">
      <c r="A53" s="347">
        <v>48</v>
      </c>
      <c r="B53" s="348" t="s">
        <v>398</v>
      </c>
      <c r="C53" s="348" t="s">
        <v>134</v>
      </c>
      <c r="D53" s="354" t="s">
        <v>90</v>
      </c>
      <c r="E53" s="355" t="s">
        <v>139</v>
      </c>
      <c r="F53" s="351">
        <v>0</v>
      </c>
      <c r="G53" s="351">
        <v>0</v>
      </c>
      <c r="H53" s="351">
        <v>0</v>
      </c>
      <c r="I53" s="351">
        <f t="shared" si="1"/>
        <v>0</v>
      </c>
      <c r="J53" s="351">
        <v>0</v>
      </c>
    </row>
    <row r="54" spans="1:10" ht="31.5">
      <c r="A54" s="341">
        <v>49</v>
      </c>
      <c r="B54" s="348" t="s">
        <v>141</v>
      </c>
      <c r="C54" s="348" t="s">
        <v>137</v>
      </c>
      <c r="D54" s="354" t="s">
        <v>142</v>
      </c>
      <c r="E54" s="355" t="s">
        <v>143</v>
      </c>
      <c r="F54" s="351">
        <v>0</v>
      </c>
      <c r="G54" s="351">
        <v>0</v>
      </c>
      <c r="H54" s="351">
        <v>3.33</v>
      </c>
      <c r="I54" s="351">
        <f t="shared" si="1"/>
        <v>3.33</v>
      </c>
      <c r="J54" s="351">
        <v>0</v>
      </c>
    </row>
    <row r="55" spans="1:10" ht="63">
      <c r="A55" s="347">
        <v>50</v>
      </c>
      <c r="B55" s="348" t="s">
        <v>144</v>
      </c>
      <c r="C55" s="347" t="s">
        <v>145</v>
      </c>
      <c r="D55" s="354" t="s">
        <v>146</v>
      </c>
      <c r="E55" s="355" t="s">
        <v>390</v>
      </c>
      <c r="F55" s="351">
        <v>0</v>
      </c>
      <c r="G55" s="351">
        <v>0</v>
      </c>
      <c r="H55" s="351">
        <v>0</v>
      </c>
      <c r="I55" s="351">
        <f t="shared" si="1"/>
        <v>0</v>
      </c>
      <c r="J55" s="351">
        <v>0</v>
      </c>
    </row>
    <row r="56" spans="1:10" ht="78.75">
      <c r="A56" s="341">
        <v>51</v>
      </c>
      <c r="B56" s="362" t="s">
        <v>310</v>
      </c>
      <c r="C56" s="362" t="s">
        <v>150</v>
      </c>
      <c r="D56" s="363" t="s">
        <v>151</v>
      </c>
      <c r="E56" s="364" t="s">
        <v>394</v>
      </c>
      <c r="F56" s="351">
        <v>0</v>
      </c>
      <c r="G56" s="351">
        <v>13.26</v>
      </c>
      <c r="H56" s="351">
        <v>541.03</v>
      </c>
      <c r="I56" s="351">
        <f t="shared" si="1"/>
        <v>554.29</v>
      </c>
      <c r="J56" s="351">
        <v>54.15</v>
      </c>
    </row>
    <row r="57" spans="1:10" ht="47.25">
      <c r="A57" s="347">
        <v>52</v>
      </c>
      <c r="B57" s="362" t="s">
        <v>335</v>
      </c>
      <c r="C57" s="362" t="s">
        <v>153</v>
      </c>
      <c r="D57" s="364" t="s">
        <v>154</v>
      </c>
      <c r="E57" s="364" t="s">
        <v>155</v>
      </c>
      <c r="F57" s="351">
        <v>0</v>
      </c>
      <c r="G57" s="351">
        <v>36.950000000000003</v>
      </c>
      <c r="H57" s="351">
        <v>0</v>
      </c>
      <c r="I57" s="351">
        <f t="shared" si="1"/>
        <v>36.950000000000003</v>
      </c>
      <c r="J57" s="351">
        <v>102.28</v>
      </c>
    </row>
    <row r="58" spans="1:10" ht="31.5">
      <c r="A58" s="341">
        <v>53</v>
      </c>
      <c r="B58" s="362" t="s">
        <v>310</v>
      </c>
      <c r="C58" s="362" t="s">
        <v>156</v>
      </c>
      <c r="D58" s="363" t="s">
        <v>135</v>
      </c>
      <c r="E58" s="364" t="s">
        <v>155</v>
      </c>
      <c r="F58" s="351">
        <v>0</v>
      </c>
      <c r="G58" s="351">
        <v>0</v>
      </c>
      <c r="H58" s="351">
        <v>18.510000000000002</v>
      </c>
      <c r="I58" s="351">
        <f t="shared" si="1"/>
        <v>18.510000000000002</v>
      </c>
      <c r="J58" s="351">
        <v>0</v>
      </c>
    </row>
    <row r="59" spans="1:10" ht="31.5">
      <c r="A59" s="347">
        <v>54</v>
      </c>
      <c r="B59" s="348" t="s">
        <v>157</v>
      </c>
      <c r="C59" s="348" t="s">
        <v>158</v>
      </c>
      <c r="D59" s="358" t="s">
        <v>123</v>
      </c>
      <c r="E59" s="355" t="s">
        <v>391</v>
      </c>
      <c r="F59" s="351">
        <v>0</v>
      </c>
      <c r="G59" s="351">
        <v>0</v>
      </c>
      <c r="H59" s="351">
        <v>6.0620000000000003</v>
      </c>
      <c r="I59" s="351">
        <f t="shared" si="1"/>
        <v>6.0620000000000003</v>
      </c>
      <c r="J59" s="351">
        <v>0</v>
      </c>
    </row>
    <row r="60" spans="1:10" ht="47.25">
      <c r="A60" s="341">
        <v>55</v>
      </c>
      <c r="B60" s="348" t="s">
        <v>160</v>
      </c>
      <c r="C60" s="348" t="s">
        <v>161</v>
      </c>
      <c r="D60" s="358" t="s">
        <v>135</v>
      </c>
      <c r="E60" s="350" t="s">
        <v>162</v>
      </c>
      <c r="F60" s="351">
        <v>0</v>
      </c>
      <c r="G60" s="351">
        <v>0</v>
      </c>
      <c r="H60" s="351">
        <v>0</v>
      </c>
      <c r="I60" s="351">
        <f t="shared" si="1"/>
        <v>0</v>
      </c>
      <c r="J60" s="351">
        <v>0</v>
      </c>
    </row>
    <row r="61" spans="1:10" ht="63">
      <c r="A61" s="347">
        <v>56</v>
      </c>
      <c r="B61" s="362" t="s">
        <v>163</v>
      </c>
      <c r="C61" s="362" t="s">
        <v>164</v>
      </c>
      <c r="D61" s="363" t="s">
        <v>135</v>
      </c>
      <c r="E61" s="364" t="s">
        <v>165</v>
      </c>
      <c r="F61" s="351">
        <v>0</v>
      </c>
      <c r="G61" s="351">
        <v>0</v>
      </c>
      <c r="H61" s="351">
        <v>0</v>
      </c>
      <c r="I61" s="351">
        <f t="shared" si="1"/>
        <v>0</v>
      </c>
      <c r="J61" s="351">
        <v>0</v>
      </c>
    </row>
    <row r="62" spans="1:10" ht="31.5">
      <c r="A62" s="341">
        <v>57</v>
      </c>
      <c r="B62" s="362" t="s">
        <v>298</v>
      </c>
      <c r="C62" s="365" t="s">
        <v>114</v>
      </c>
      <c r="D62" s="364" t="s">
        <v>6</v>
      </c>
      <c r="E62" s="366" t="s">
        <v>270</v>
      </c>
      <c r="F62" s="351">
        <v>52.47</v>
      </c>
      <c r="G62" s="351">
        <v>0</v>
      </c>
      <c r="H62" s="351">
        <v>0</v>
      </c>
      <c r="I62" s="351">
        <f t="shared" si="1"/>
        <v>52.47</v>
      </c>
      <c r="J62" s="351">
        <v>0</v>
      </c>
    </row>
    <row r="63" spans="1:10" ht="31.5">
      <c r="A63" s="347">
        <v>58</v>
      </c>
      <c r="B63" s="362" t="s">
        <v>313</v>
      </c>
      <c r="C63" s="365" t="s">
        <v>264</v>
      </c>
      <c r="D63" s="364" t="s">
        <v>6</v>
      </c>
      <c r="E63" s="362" t="s">
        <v>262</v>
      </c>
      <c r="F63" s="351">
        <v>30.96</v>
      </c>
      <c r="G63" s="351">
        <v>0</v>
      </c>
      <c r="H63" s="351">
        <v>0</v>
      </c>
      <c r="I63" s="351">
        <v>30.96</v>
      </c>
      <c r="J63" s="351">
        <v>0</v>
      </c>
    </row>
    <row r="64" spans="1:10" ht="47.25">
      <c r="A64" s="341">
        <v>59</v>
      </c>
      <c r="B64" s="347" t="s">
        <v>258</v>
      </c>
      <c r="C64" s="347" t="s">
        <v>259</v>
      </c>
      <c r="D64" s="352" t="s">
        <v>39</v>
      </c>
      <c r="E64" s="364" t="s">
        <v>260</v>
      </c>
      <c r="F64" s="367">
        <v>0</v>
      </c>
      <c r="G64" s="367">
        <v>0</v>
      </c>
      <c r="H64" s="367">
        <v>3.19</v>
      </c>
      <c r="I64" s="351">
        <f t="shared" si="1"/>
        <v>3.19</v>
      </c>
      <c r="J64" s="367">
        <v>15.45</v>
      </c>
    </row>
    <row r="65" spans="1:10" ht="31.5">
      <c r="A65" s="347">
        <v>60</v>
      </c>
      <c r="B65" s="348" t="s">
        <v>106</v>
      </c>
      <c r="C65" s="348" t="s">
        <v>323</v>
      </c>
      <c r="D65" s="354" t="s">
        <v>6</v>
      </c>
      <c r="E65" s="355" t="s">
        <v>374</v>
      </c>
      <c r="F65" s="351">
        <v>23.568000000000001</v>
      </c>
      <c r="G65" s="351">
        <v>0</v>
      </c>
      <c r="H65" s="351">
        <v>0</v>
      </c>
      <c r="I65" s="351">
        <f t="shared" si="1"/>
        <v>23.568000000000001</v>
      </c>
      <c r="J65" s="351">
        <v>0</v>
      </c>
    </row>
    <row r="66" spans="1:10" ht="31.5">
      <c r="A66" s="341">
        <v>61</v>
      </c>
      <c r="B66" s="348" t="s">
        <v>136</v>
      </c>
      <c r="C66" s="348" t="s">
        <v>137</v>
      </c>
      <c r="D66" s="358" t="s">
        <v>112</v>
      </c>
      <c r="E66" s="355" t="s">
        <v>138</v>
      </c>
      <c r="F66" s="351">
        <v>0</v>
      </c>
      <c r="G66" s="351">
        <v>0</v>
      </c>
      <c r="H66" s="351">
        <v>126.16</v>
      </c>
      <c r="I66" s="351">
        <f t="shared" si="1"/>
        <v>126.16</v>
      </c>
      <c r="J66" s="351">
        <v>23.12</v>
      </c>
    </row>
    <row r="67" spans="1:10" ht="31.5">
      <c r="A67" s="347">
        <v>62</v>
      </c>
      <c r="B67" s="354" t="s">
        <v>294</v>
      </c>
      <c r="C67" s="349" t="s">
        <v>101</v>
      </c>
      <c r="D67" s="358" t="s">
        <v>112</v>
      </c>
      <c r="E67" s="355" t="s">
        <v>295</v>
      </c>
      <c r="F67" s="368">
        <v>0</v>
      </c>
      <c r="G67" s="368">
        <v>10.068</v>
      </c>
      <c r="H67" s="368">
        <f>654.65+317.14</f>
        <v>971.79</v>
      </c>
      <c r="I67" s="351">
        <f t="shared" si="1"/>
        <v>981.85799999999995</v>
      </c>
      <c r="J67" s="368">
        <f>3.2+2.12</f>
        <v>5.32</v>
      </c>
    </row>
    <row r="68" spans="1:10" ht="31.5">
      <c r="A68" s="341">
        <v>63</v>
      </c>
      <c r="B68" s="348" t="s">
        <v>140</v>
      </c>
      <c r="C68" s="348" t="s">
        <v>299</v>
      </c>
      <c r="D68" s="354" t="s">
        <v>90</v>
      </c>
      <c r="E68" s="355" t="s">
        <v>139</v>
      </c>
      <c r="F68" s="351">
        <v>0</v>
      </c>
      <c r="G68" s="351">
        <v>0</v>
      </c>
      <c r="H68" s="351">
        <v>0</v>
      </c>
      <c r="I68" s="351">
        <f t="shared" si="1"/>
        <v>0</v>
      </c>
      <c r="J68" s="351">
        <v>1.2</v>
      </c>
    </row>
    <row r="69" spans="1:10" ht="15.75">
      <c r="A69" s="467" t="s">
        <v>166</v>
      </c>
      <c r="B69" s="467"/>
      <c r="C69" s="467"/>
      <c r="D69" s="467"/>
      <c r="E69" s="467"/>
      <c r="F69" s="369">
        <f>SUM(F6:F68)</f>
        <v>29340.786</v>
      </c>
      <c r="G69" s="369">
        <f>SUM(G6:G68)</f>
        <v>227.48799999999997</v>
      </c>
      <c r="H69" s="369">
        <f>SUM(H6:H68)</f>
        <v>15430.413000000004</v>
      </c>
      <c r="I69" s="369">
        <f>SUM(I6:I68)</f>
        <v>44998.777000000002</v>
      </c>
      <c r="J69" s="369">
        <f>SUM(J6:J68)</f>
        <v>1900.5650000000001</v>
      </c>
    </row>
    <row r="70" spans="1:10" ht="15.75">
      <c r="A70" s="370"/>
      <c r="B70" s="371"/>
      <c r="C70" s="371"/>
      <c r="D70" s="371"/>
      <c r="E70" s="371"/>
      <c r="F70" s="371"/>
      <c r="G70" s="371"/>
      <c r="H70" s="371"/>
      <c r="I70" s="371"/>
      <c r="J70" s="371"/>
    </row>
  </sheetData>
  <mergeCells count="3">
    <mergeCell ref="F4:I4"/>
    <mergeCell ref="A69:E69"/>
    <mergeCell ref="A1:J1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P5" sqref="P5"/>
    </sheetView>
  </sheetViews>
  <sheetFormatPr defaultRowHeight="15"/>
  <cols>
    <col min="1" max="1" width="6.42578125" style="59" customWidth="1"/>
    <col min="2" max="2" width="16.140625" style="59" customWidth="1"/>
    <col min="3" max="3" width="7.7109375" style="59" customWidth="1"/>
    <col min="4" max="4" width="9" style="59" hidden="1" customWidth="1"/>
    <col min="5" max="5" width="9.42578125" style="59" hidden="1" customWidth="1"/>
    <col min="6" max="6" width="8" style="59" hidden="1" customWidth="1"/>
    <col min="7" max="7" width="8.7109375" style="59" hidden="1" customWidth="1"/>
    <col min="8" max="8" width="7.5703125" style="59" hidden="1" customWidth="1"/>
    <col min="9" max="9" width="7.140625" style="59" hidden="1" customWidth="1"/>
    <col min="10" max="10" width="8.140625" style="59" hidden="1" customWidth="1"/>
    <col min="11" max="11" width="8" style="59" hidden="1" customWidth="1"/>
    <col min="12" max="12" width="0" style="59" hidden="1" customWidth="1"/>
    <col min="13" max="13" width="7.42578125" style="59" hidden="1" customWidth="1"/>
    <col min="14" max="14" width="8.28515625" style="59" hidden="1" customWidth="1"/>
    <col min="15" max="15" width="8.42578125" style="59" hidden="1" customWidth="1"/>
    <col min="16" max="16" width="16.7109375" style="59" customWidth="1"/>
  </cols>
  <sheetData>
    <row r="1" spans="1:16">
      <c r="A1" s="125"/>
      <c r="B1" s="125"/>
      <c r="C1" s="125"/>
      <c r="D1" s="125"/>
      <c r="E1" s="124"/>
      <c r="F1" s="124"/>
      <c r="G1" s="125"/>
      <c r="H1" s="125"/>
      <c r="I1" s="125"/>
      <c r="J1" s="411" t="s">
        <v>205</v>
      </c>
      <c r="K1" s="411"/>
      <c r="L1" s="411"/>
      <c r="M1" s="125"/>
      <c r="N1" s="125"/>
      <c r="O1" s="125"/>
      <c r="P1" s="125"/>
    </row>
    <row r="2" spans="1:16" ht="36" customHeight="1">
      <c r="A2" s="408" t="s">
        <v>407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>
      <c r="A3" s="374"/>
      <c r="B3" s="375"/>
      <c r="C3" s="375"/>
      <c r="D3" s="375"/>
      <c r="E3" s="375"/>
      <c r="F3" s="375"/>
      <c r="G3" s="375"/>
      <c r="H3" s="375" t="s">
        <v>316</v>
      </c>
      <c r="I3" s="375"/>
      <c r="J3" s="375"/>
      <c r="K3" s="375"/>
      <c r="L3" s="375"/>
      <c r="M3" s="375"/>
      <c r="N3" s="375"/>
      <c r="O3" s="375"/>
      <c r="P3" s="375"/>
    </row>
    <row r="4" spans="1:16">
      <c r="A4" s="157"/>
      <c r="B4" s="158"/>
      <c r="C4" s="158"/>
      <c r="D4" s="125"/>
      <c r="E4" s="117"/>
      <c r="F4" s="117"/>
      <c r="G4" s="159"/>
      <c r="H4" s="159"/>
      <c r="I4" s="159"/>
      <c r="J4" s="159"/>
      <c r="K4" s="159"/>
      <c r="L4" s="159"/>
      <c r="M4" s="110"/>
      <c r="N4" s="160" t="s">
        <v>206</v>
      </c>
      <c r="O4" s="110"/>
      <c r="P4" s="161"/>
    </row>
    <row r="5" spans="1:16" ht="31.5">
      <c r="A5" s="376" t="s">
        <v>168</v>
      </c>
      <c r="B5" s="162" t="s">
        <v>169</v>
      </c>
      <c r="C5" s="162" t="s">
        <v>479</v>
      </c>
      <c r="D5" s="376" t="s">
        <v>207</v>
      </c>
      <c r="E5" s="372" t="s">
        <v>208</v>
      </c>
      <c r="F5" s="372" t="s">
        <v>172</v>
      </c>
      <c r="G5" s="410" t="s">
        <v>209</v>
      </c>
      <c r="H5" s="410"/>
      <c r="I5" s="397" t="s">
        <v>210</v>
      </c>
      <c r="J5" s="397"/>
      <c r="K5" s="397"/>
      <c r="L5" s="410" t="s">
        <v>211</v>
      </c>
      <c r="M5" s="410"/>
      <c r="N5" s="410" t="s">
        <v>212</v>
      </c>
      <c r="O5" s="412" t="s">
        <v>212</v>
      </c>
      <c r="P5" s="376" t="s">
        <v>474</v>
      </c>
    </row>
    <row r="6" spans="1:16" ht="31.5">
      <c r="A6" s="376"/>
      <c r="B6" s="162"/>
      <c r="C6" s="162"/>
      <c r="D6" s="372"/>
      <c r="E6" s="372"/>
      <c r="F6" s="372"/>
      <c r="G6" s="376" t="s">
        <v>213</v>
      </c>
      <c r="H6" s="376" t="s">
        <v>214</v>
      </c>
      <c r="I6" s="397" t="s">
        <v>213</v>
      </c>
      <c r="J6" s="397"/>
      <c r="K6" s="376" t="s">
        <v>215</v>
      </c>
      <c r="L6" s="376" t="s">
        <v>216</v>
      </c>
      <c r="M6" s="376" t="s">
        <v>217</v>
      </c>
      <c r="N6" s="376" t="s">
        <v>216</v>
      </c>
      <c r="O6" s="376" t="s">
        <v>217</v>
      </c>
      <c r="P6" s="376"/>
    </row>
    <row r="7" spans="1:16">
      <c r="A7" s="372"/>
      <c r="B7" s="162"/>
      <c r="C7" s="162"/>
      <c r="D7" s="163" t="s">
        <v>181</v>
      </c>
      <c r="E7" s="372"/>
      <c r="F7" s="372"/>
      <c r="G7" s="115"/>
      <c r="H7" s="115"/>
      <c r="I7" s="115" t="s">
        <v>218</v>
      </c>
      <c r="J7" s="115" t="s">
        <v>219</v>
      </c>
      <c r="K7" s="115"/>
      <c r="L7" s="115"/>
      <c r="M7" s="115"/>
      <c r="N7" s="115"/>
      <c r="O7" s="115"/>
      <c r="P7" s="159"/>
    </row>
    <row r="8" spans="1:16" ht="21">
      <c r="A8" s="163" t="s">
        <v>179</v>
      </c>
      <c r="B8" s="164" t="s">
        <v>180</v>
      </c>
      <c r="C8" s="164"/>
      <c r="D8" s="125"/>
      <c r="E8" s="163" t="s">
        <v>220</v>
      </c>
      <c r="F8" s="163" t="s">
        <v>182</v>
      </c>
      <c r="G8" s="163" t="s">
        <v>183</v>
      </c>
      <c r="H8" s="163" t="s">
        <v>184</v>
      </c>
      <c r="I8" s="163" t="s">
        <v>185</v>
      </c>
      <c r="J8" s="163" t="s">
        <v>186</v>
      </c>
      <c r="K8" s="163" t="s">
        <v>187</v>
      </c>
      <c r="L8" s="163" t="s">
        <v>188</v>
      </c>
      <c r="M8" s="163" t="s">
        <v>189</v>
      </c>
      <c r="N8" s="163" t="s">
        <v>190</v>
      </c>
      <c r="O8" s="163" t="s">
        <v>191</v>
      </c>
      <c r="P8" s="163" t="s">
        <v>221</v>
      </c>
    </row>
    <row r="9" spans="1:16" ht="23.25" hidden="1">
      <c r="A9" s="373">
        <v>1</v>
      </c>
      <c r="B9" s="57" t="s">
        <v>222</v>
      </c>
      <c r="C9" s="57" t="s">
        <v>480</v>
      </c>
      <c r="D9" s="110" t="s">
        <v>17</v>
      </c>
      <c r="E9" s="373" t="s">
        <v>135</v>
      </c>
      <c r="F9" s="117" t="s">
        <v>223</v>
      </c>
      <c r="G9" s="165">
        <v>17.68</v>
      </c>
      <c r="H9" s="165">
        <v>0</v>
      </c>
      <c r="I9" s="165">
        <v>6</v>
      </c>
      <c r="J9" s="165">
        <v>2.62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f>I9+J9+K9+N9+O9</f>
        <v>8.620000000000001</v>
      </c>
    </row>
    <row r="10" spans="1:16" ht="23.25" hidden="1">
      <c r="A10" s="373">
        <v>2</v>
      </c>
      <c r="B10" s="57" t="s">
        <v>18</v>
      </c>
      <c r="C10" s="57" t="s">
        <v>480</v>
      </c>
      <c r="D10" s="110" t="s">
        <v>17</v>
      </c>
      <c r="E10" s="373" t="s">
        <v>6</v>
      </c>
      <c r="F10" s="117" t="s">
        <v>224</v>
      </c>
      <c r="G10" s="119">
        <v>929.99</v>
      </c>
      <c r="H10" s="119">
        <v>227.69</v>
      </c>
      <c r="I10" s="119">
        <v>75</v>
      </c>
      <c r="J10" s="119">
        <v>676.56</v>
      </c>
      <c r="K10" s="119">
        <v>311.10000000000002</v>
      </c>
      <c r="L10" s="119">
        <v>166</v>
      </c>
      <c r="M10" s="119">
        <v>36.4</v>
      </c>
      <c r="N10" s="119">
        <v>253.89</v>
      </c>
      <c r="O10" s="119">
        <v>20.9</v>
      </c>
      <c r="P10" s="165">
        <f t="shared" ref="P10:P60" si="0">I10+J10+K10+N10+O10</f>
        <v>1337.4499999999998</v>
      </c>
    </row>
    <row r="11" spans="1:16" ht="23.25" hidden="1">
      <c r="A11" s="373">
        <v>3</v>
      </c>
      <c r="B11" s="57" t="s">
        <v>312</v>
      </c>
      <c r="C11" s="57" t="s">
        <v>480</v>
      </c>
      <c r="D11" s="110" t="s">
        <v>21</v>
      </c>
      <c r="E11" s="373" t="s">
        <v>90</v>
      </c>
      <c r="F11" s="117">
        <v>181.08</v>
      </c>
      <c r="G11" s="165">
        <v>40</v>
      </c>
      <c r="H11" s="165">
        <v>1512.38</v>
      </c>
      <c r="I11" s="165">
        <v>9.6199999999999992</v>
      </c>
      <c r="J11" s="165">
        <v>31.58</v>
      </c>
      <c r="K11" s="165">
        <v>396.74</v>
      </c>
      <c r="L11" s="165">
        <v>0</v>
      </c>
      <c r="M11" s="165">
        <v>0</v>
      </c>
      <c r="N11" s="165">
        <v>0</v>
      </c>
      <c r="O11" s="165">
        <v>0</v>
      </c>
      <c r="P11" s="165">
        <f t="shared" si="0"/>
        <v>437.94</v>
      </c>
    </row>
    <row r="12" spans="1:16" hidden="1">
      <c r="A12" s="373">
        <v>4</v>
      </c>
      <c r="B12" s="57" t="s">
        <v>22</v>
      </c>
      <c r="C12" s="57" t="s">
        <v>480</v>
      </c>
      <c r="D12" s="110" t="s">
        <v>24</v>
      </c>
      <c r="E12" s="373" t="s">
        <v>6</v>
      </c>
      <c r="F12" s="117" t="s">
        <v>225</v>
      </c>
      <c r="G12" s="165">
        <v>277</v>
      </c>
      <c r="H12" s="165">
        <v>0</v>
      </c>
      <c r="I12" s="165">
        <v>2.1</v>
      </c>
      <c r="J12" s="165">
        <v>0.14000000000000001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f t="shared" si="0"/>
        <v>2.2400000000000002</v>
      </c>
    </row>
    <row r="13" spans="1:16" ht="23.25" hidden="1">
      <c r="A13" s="373">
        <v>5</v>
      </c>
      <c r="B13" s="57" t="s">
        <v>25</v>
      </c>
      <c r="C13" s="57" t="s">
        <v>480</v>
      </c>
      <c r="D13" s="110" t="s">
        <v>26</v>
      </c>
      <c r="E13" s="373" t="s">
        <v>6</v>
      </c>
      <c r="F13" s="117" t="s">
        <v>226</v>
      </c>
      <c r="G13" s="165">
        <v>258.14999999999998</v>
      </c>
      <c r="H13" s="165">
        <v>0</v>
      </c>
      <c r="I13" s="165">
        <v>10.029999999999999</v>
      </c>
      <c r="J13" s="165">
        <v>1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f t="shared" si="0"/>
        <v>11.03</v>
      </c>
    </row>
    <row r="14" spans="1:16" ht="23.25" hidden="1">
      <c r="A14" s="373">
        <v>6</v>
      </c>
      <c r="B14" s="57" t="s">
        <v>27</v>
      </c>
      <c r="C14" s="57" t="s">
        <v>480</v>
      </c>
      <c r="D14" s="110" t="s">
        <v>29</v>
      </c>
      <c r="E14" s="373" t="s">
        <v>6</v>
      </c>
      <c r="F14" s="117">
        <v>28.33</v>
      </c>
      <c r="G14" s="119">
        <v>246.9</v>
      </c>
      <c r="H14" s="119">
        <v>1.0900000000000001</v>
      </c>
      <c r="I14" s="119">
        <v>3.77</v>
      </c>
      <c r="J14" s="119">
        <v>36.44</v>
      </c>
      <c r="K14" s="119">
        <v>0.24</v>
      </c>
      <c r="L14" s="119">
        <v>0</v>
      </c>
      <c r="M14" s="119">
        <v>0</v>
      </c>
      <c r="N14" s="119">
        <v>0</v>
      </c>
      <c r="O14" s="119">
        <v>0</v>
      </c>
      <c r="P14" s="165">
        <f t="shared" si="0"/>
        <v>40.450000000000003</v>
      </c>
    </row>
    <row r="15" spans="1:16" ht="23.25" hidden="1">
      <c r="A15" s="373">
        <v>7</v>
      </c>
      <c r="B15" s="57" t="s">
        <v>30</v>
      </c>
      <c r="C15" s="57" t="s">
        <v>480</v>
      </c>
      <c r="D15" s="110" t="s">
        <v>31</v>
      </c>
      <c r="E15" s="373" t="s">
        <v>6</v>
      </c>
      <c r="F15" s="117">
        <v>68.959999999999994</v>
      </c>
      <c r="G15" s="119">
        <v>1033.8</v>
      </c>
      <c r="H15" s="119">
        <v>0</v>
      </c>
      <c r="I15" s="119">
        <v>47.8</v>
      </c>
      <c r="J15" s="119">
        <v>39.61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65">
        <f t="shared" si="0"/>
        <v>87.41</v>
      </c>
    </row>
    <row r="16" spans="1:16" ht="23.25" hidden="1">
      <c r="A16" s="373">
        <v>8</v>
      </c>
      <c r="B16" s="57" t="s">
        <v>32</v>
      </c>
      <c r="C16" s="57" t="s">
        <v>480</v>
      </c>
      <c r="D16" s="110" t="s">
        <v>34</v>
      </c>
      <c r="E16" s="373" t="s">
        <v>33</v>
      </c>
      <c r="F16" s="117" t="s">
        <v>227</v>
      </c>
      <c r="G16" s="119">
        <v>150</v>
      </c>
      <c r="H16" s="119">
        <v>39.78</v>
      </c>
      <c r="I16" s="119">
        <v>23.75</v>
      </c>
      <c r="J16" s="119">
        <v>75.875</v>
      </c>
      <c r="K16" s="119">
        <v>7.83</v>
      </c>
      <c r="L16" s="119">
        <v>0</v>
      </c>
      <c r="M16" s="119">
        <v>0</v>
      </c>
      <c r="N16" s="119">
        <v>0</v>
      </c>
      <c r="O16" s="119">
        <v>0</v>
      </c>
      <c r="P16" s="165">
        <f t="shared" si="0"/>
        <v>107.455</v>
      </c>
    </row>
    <row r="17" spans="1:16" ht="23.25" hidden="1">
      <c r="A17" s="373">
        <v>9</v>
      </c>
      <c r="B17" s="57" t="s">
        <v>35</v>
      </c>
      <c r="C17" s="57" t="s">
        <v>480</v>
      </c>
      <c r="D17" s="110" t="s">
        <v>17</v>
      </c>
      <c r="E17" s="373" t="s">
        <v>37</v>
      </c>
      <c r="F17" s="188">
        <v>20</v>
      </c>
      <c r="G17" s="188"/>
      <c r="H17" s="188"/>
      <c r="I17" s="188"/>
      <c r="J17" s="188">
        <v>55</v>
      </c>
      <c r="K17" s="188"/>
      <c r="L17" s="188"/>
      <c r="M17" s="189">
        <v>2.6100000000000002E-2</v>
      </c>
      <c r="N17" s="188"/>
      <c r="O17" s="189">
        <v>43.004100000000001</v>
      </c>
      <c r="P17" s="165">
        <f t="shared" si="0"/>
        <v>98.004099999999994</v>
      </c>
    </row>
    <row r="18" spans="1:16" ht="23.25" hidden="1">
      <c r="A18" s="373">
        <v>10</v>
      </c>
      <c r="B18" s="57" t="s">
        <v>38</v>
      </c>
      <c r="C18" s="57" t="s">
        <v>480</v>
      </c>
      <c r="D18" s="110" t="s">
        <v>40</v>
      </c>
      <c r="E18" s="373" t="s">
        <v>39</v>
      </c>
      <c r="F18" s="117">
        <v>1074.54</v>
      </c>
      <c r="G18" s="119">
        <v>0</v>
      </c>
      <c r="H18" s="119">
        <v>1018.9</v>
      </c>
      <c r="I18" s="119">
        <v>0</v>
      </c>
      <c r="J18" s="119">
        <v>0</v>
      </c>
      <c r="K18" s="119">
        <v>556.66</v>
      </c>
      <c r="L18" s="119">
        <v>0</v>
      </c>
      <c r="M18" s="119">
        <v>13.1</v>
      </c>
      <c r="N18" s="119">
        <v>0</v>
      </c>
      <c r="O18" s="119">
        <v>4.1399999999999997</v>
      </c>
      <c r="P18" s="165">
        <f t="shared" si="0"/>
        <v>560.79999999999995</v>
      </c>
    </row>
    <row r="19" spans="1:16" ht="23.25" hidden="1">
      <c r="A19" s="373">
        <v>11</v>
      </c>
      <c r="B19" s="57" t="s">
        <v>41</v>
      </c>
      <c r="C19" s="57" t="s">
        <v>480</v>
      </c>
      <c r="D19" s="110" t="s">
        <v>43</v>
      </c>
      <c r="E19" s="373" t="s">
        <v>6</v>
      </c>
      <c r="F19" s="117" t="s">
        <v>193</v>
      </c>
      <c r="G19" s="119">
        <v>338</v>
      </c>
      <c r="H19" s="119">
        <v>836</v>
      </c>
      <c r="I19" s="119">
        <v>0</v>
      </c>
      <c r="J19" s="119">
        <v>384.8</v>
      </c>
      <c r="K19" s="119">
        <v>370.89</v>
      </c>
      <c r="L19" s="119">
        <v>0</v>
      </c>
      <c r="M19" s="119">
        <v>0</v>
      </c>
      <c r="N19" s="119">
        <v>0</v>
      </c>
      <c r="O19" s="119">
        <v>0</v>
      </c>
      <c r="P19" s="165">
        <f t="shared" si="0"/>
        <v>755.69</v>
      </c>
    </row>
    <row r="20" spans="1:16" ht="34.5" hidden="1">
      <c r="A20" s="373">
        <v>12</v>
      </c>
      <c r="B20" s="57" t="s">
        <v>44</v>
      </c>
      <c r="C20" s="57" t="s">
        <v>480</v>
      </c>
      <c r="D20" s="110" t="s">
        <v>45</v>
      </c>
      <c r="E20" s="373" t="s">
        <v>6</v>
      </c>
      <c r="F20" s="117" t="s">
        <v>228</v>
      </c>
      <c r="G20" s="119">
        <v>762</v>
      </c>
      <c r="H20" s="119">
        <v>685.06</v>
      </c>
      <c r="I20" s="119">
        <v>79</v>
      </c>
      <c r="J20" s="119">
        <v>574.99</v>
      </c>
      <c r="K20" s="119">
        <v>717.26</v>
      </c>
      <c r="L20" s="119">
        <v>100</v>
      </c>
      <c r="M20" s="119">
        <v>200.7</v>
      </c>
      <c r="N20" s="119">
        <v>158.4</v>
      </c>
      <c r="O20" s="190">
        <v>52.19</v>
      </c>
      <c r="P20" s="165">
        <f t="shared" si="0"/>
        <v>1581.8400000000001</v>
      </c>
    </row>
    <row r="21" spans="1:16" ht="23.25" hidden="1">
      <c r="A21" s="373">
        <v>13</v>
      </c>
      <c r="B21" s="57" t="s">
        <v>48</v>
      </c>
      <c r="C21" s="57" t="s">
        <v>480</v>
      </c>
      <c r="D21" s="110" t="s">
        <v>47</v>
      </c>
      <c r="E21" s="373" t="s">
        <v>6</v>
      </c>
      <c r="F21" s="117">
        <v>60.7</v>
      </c>
      <c r="G21" s="119">
        <v>500</v>
      </c>
      <c r="H21" s="119">
        <v>5.57</v>
      </c>
      <c r="I21" s="119">
        <v>30</v>
      </c>
      <c r="J21" s="119">
        <v>210</v>
      </c>
      <c r="K21" s="119">
        <v>5.35</v>
      </c>
      <c r="L21" s="119">
        <v>235</v>
      </c>
      <c r="M21" s="119">
        <v>0</v>
      </c>
      <c r="N21" s="119">
        <v>235</v>
      </c>
      <c r="O21" s="119">
        <v>0</v>
      </c>
      <c r="P21" s="165">
        <f t="shared" si="0"/>
        <v>480.35</v>
      </c>
    </row>
    <row r="22" spans="1:16" ht="23.25" hidden="1">
      <c r="A22" s="373">
        <v>14</v>
      </c>
      <c r="B22" s="57" t="s">
        <v>397</v>
      </c>
      <c r="C22" s="57" t="s">
        <v>480</v>
      </c>
      <c r="D22" s="110" t="s">
        <v>50</v>
      </c>
      <c r="E22" s="373" t="s">
        <v>6</v>
      </c>
      <c r="F22" s="117" t="s">
        <v>195</v>
      </c>
      <c r="G22" s="119">
        <v>776.83</v>
      </c>
      <c r="H22" s="119">
        <v>919.9</v>
      </c>
      <c r="I22" s="119">
        <v>0</v>
      </c>
      <c r="J22" s="119">
        <v>264.36</v>
      </c>
      <c r="K22" s="119">
        <v>320.43</v>
      </c>
      <c r="L22" s="119">
        <v>174</v>
      </c>
      <c r="M22" s="119">
        <v>0.01</v>
      </c>
      <c r="N22" s="119">
        <v>395</v>
      </c>
      <c r="O22" s="119">
        <v>0</v>
      </c>
      <c r="P22" s="165">
        <f t="shared" si="0"/>
        <v>979.79</v>
      </c>
    </row>
    <row r="23" spans="1:16" ht="34.5" hidden="1">
      <c r="A23" s="373">
        <v>15</v>
      </c>
      <c r="B23" s="57" t="s">
        <v>51</v>
      </c>
      <c r="C23" s="57" t="s">
        <v>480</v>
      </c>
      <c r="D23" s="110" t="s">
        <v>53</v>
      </c>
      <c r="E23" s="373" t="s">
        <v>6</v>
      </c>
      <c r="F23" s="117">
        <v>15.96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65">
        <f t="shared" si="0"/>
        <v>0</v>
      </c>
    </row>
    <row r="24" spans="1:16" ht="34.5" hidden="1">
      <c r="A24" s="373">
        <v>16</v>
      </c>
      <c r="B24" s="57" t="s">
        <v>54</v>
      </c>
      <c r="C24" s="57" t="s">
        <v>480</v>
      </c>
      <c r="D24" s="110" t="s">
        <v>21</v>
      </c>
      <c r="E24" s="373" t="s">
        <v>6</v>
      </c>
      <c r="F24" s="117">
        <v>75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65">
        <f t="shared" si="0"/>
        <v>0</v>
      </c>
    </row>
    <row r="25" spans="1:16" ht="23.25" hidden="1">
      <c r="A25" s="373">
        <v>17</v>
      </c>
      <c r="B25" s="57" t="s">
        <v>56</v>
      </c>
      <c r="C25" s="57" t="s">
        <v>480</v>
      </c>
      <c r="D25" s="110" t="s">
        <v>21</v>
      </c>
      <c r="E25" s="373" t="s">
        <v>6</v>
      </c>
      <c r="F25" s="117">
        <v>14.15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f t="shared" si="0"/>
        <v>0</v>
      </c>
    </row>
    <row r="26" spans="1:16" ht="34.5" hidden="1">
      <c r="A26" s="373">
        <v>18</v>
      </c>
      <c r="B26" s="57" t="s">
        <v>58</v>
      </c>
      <c r="C26" s="57" t="s">
        <v>480</v>
      </c>
      <c r="D26" s="110" t="s">
        <v>60</v>
      </c>
      <c r="E26" s="373" t="s">
        <v>6</v>
      </c>
      <c r="F26" s="117" t="s">
        <v>229</v>
      </c>
      <c r="G26" s="119">
        <v>2500</v>
      </c>
      <c r="H26" s="119">
        <v>16.39</v>
      </c>
      <c r="I26" s="119">
        <v>10.1</v>
      </c>
      <c r="J26" s="119">
        <v>19.59</v>
      </c>
      <c r="K26" s="119">
        <v>1.77</v>
      </c>
      <c r="L26" s="119">
        <v>0</v>
      </c>
      <c r="M26" s="119">
        <v>3</v>
      </c>
      <c r="N26" s="119">
        <v>0</v>
      </c>
      <c r="O26" s="119">
        <v>1.43</v>
      </c>
      <c r="P26" s="165">
        <f t="shared" si="0"/>
        <v>32.89</v>
      </c>
    </row>
    <row r="27" spans="1:16" ht="23.25" hidden="1">
      <c r="A27" s="373">
        <v>19</v>
      </c>
      <c r="B27" s="57" t="s">
        <v>61</v>
      </c>
      <c r="C27" s="57" t="s">
        <v>480</v>
      </c>
      <c r="D27" s="110" t="s">
        <v>63</v>
      </c>
      <c r="E27" s="373" t="s">
        <v>6</v>
      </c>
      <c r="F27" s="117" t="s">
        <v>226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f t="shared" si="0"/>
        <v>0</v>
      </c>
    </row>
    <row r="28" spans="1:16" ht="23.25" hidden="1">
      <c r="A28" s="373">
        <v>20</v>
      </c>
      <c r="B28" s="57" t="s">
        <v>64</v>
      </c>
      <c r="C28" s="57" t="s">
        <v>480</v>
      </c>
      <c r="D28" s="110" t="s">
        <v>65</v>
      </c>
      <c r="E28" s="373" t="s">
        <v>6</v>
      </c>
      <c r="F28" s="117">
        <v>56</v>
      </c>
      <c r="G28" s="165">
        <v>500.57</v>
      </c>
      <c r="H28" s="165">
        <v>0</v>
      </c>
      <c r="I28" s="165">
        <v>50</v>
      </c>
      <c r="J28" s="165">
        <v>0</v>
      </c>
      <c r="K28" s="165">
        <v>0</v>
      </c>
      <c r="L28" s="165">
        <v>175</v>
      </c>
      <c r="M28" s="165">
        <v>0</v>
      </c>
      <c r="N28" s="165">
        <v>0</v>
      </c>
      <c r="O28" s="165">
        <v>0</v>
      </c>
      <c r="P28" s="165">
        <f t="shared" si="0"/>
        <v>50</v>
      </c>
    </row>
    <row r="29" spans="1:16" ht="45.75" hidden="1">
      <c r="A29" s="373">
        <v>21</v>
      </c>
      <c r="B29" s="57" t="s">
        <v>328</v>
      </c>
      <c r="C29" s="57" t="s">
        <v>480</v>
      </c>
      <c r="D29" s="110" t="s">
        <v>196</v>
      </c>
      <c r="E29" s="373" t="s">
        <v>6</v>
      </c>
      <c r="F29" s="117">
        <v>12</v>
      </c>
      <c r="G29" s="119">
        <v>200</v>
      </c>
      <c r="H29" s="119">
        <v>0</v>
      </c>
      <c r="I29" s="119">
        <v>30</v>
      </c>
      <c r="J29" s="119">
        <v>204.16</v>
      </c>
      <c r="K29" s="119">
        <v>59.18</v>
      </c>
      <c r="L29" s="119">
        <v>0</v>
      </c>
      <c r="M29" s="119">
        <v>0</v>
      </c>
      <c r="N29" s="119">
        <v>0</v>
      </c>
      <c r="O29" s="119">
        <v>0</v>
      </c>
      <c r="P29" s="165">
        <f t="shared" si="0"/>
        <v>293.33999999999997</v>
      </c>
    </row>
    <row r="30" spans="1:16" ht="45.75" hidden="1">
      <c r="A30" s="373">
        <v>22</v>
      </c>
      <c r="B30" s="57" t="s">
        <v>329</v>
      </c>
      <c r="C30" s="57" t="s">
        <v>480</v>
      </c>
      <c r="D30" s="110" t="s">
        <v>69</v>
      </c>
      <c r="E30" s="373" t="s">
        <v>6</v>
      </c>
      <c r="F30" s="117" t="s">
        <v>230</v>
      </c>
      <c r="G30" s="119">
        <v>100</v>
      </c>
      <c r="H30" s="119">
        <v>0</v>
      </c>
      <c r="I30" s="119">
        <v>1</v>
      </c>
      <c r="J30" s="119">
        <v>22.82</v>
      </c>
      <c r="K30" s="119">
        <v>6.9629000000000003</v>
      </c>
      <c r="L30" s="119">
        <v>0</v>
      </c>
      <c r="M30" s="119">
        <v>0</v>
      </c>
      <c r="N30" s="119">
        <v>0</v>
      </c>
      <c r="O30" s="119">
        <v>0</v>
      </c>
      <c r="P30" s="165">
        <f t="shared" si="0"/>
        <v>30.782900000000001</v>
      </c>
    </row>
    <row r="31" spans="1:16" ht="23.25" hidden="1">
      <c r="A31" s="373">
        <v>23</v>
      </c>
      <c r="B31" s="57" t="s">
        <v>70</v>
      </c>
      <c r="C31" s="57" t="s">
        <v>480</v>
      </c>
      <c r="D31" s="110" t="s">
        <v>31</v>
      </c>
      <c r="E31" s="373" t="s">
        <v>6</v>
      </c>
      <c r="F31" s="117">
        <v>28.895</v>
      </c>
      <c r="G31" s="119">
        <v>1877.3</v>
      </c>
      <c r="H31" s="119">
        <v>78.290000000000006</v>
      </c>
      <c r="I31" s="119">
        <v>71.94</v>
      </c>
      <c r="J31" s="119">
        <v>136.04</v>
      </c>
      <c r="K31" s="119">
        <v>64.2</v>
      </c>
      <c r="L31" s="119">
        <v>0</v>
      </c>
      <c r="M31" s="119">
        <v>0</v>
      </c>
      <c r="N31" s="119">
        <v>0</v>
      </c>
      <c r="O31" s="119">
        <v>0</v>
      </c>
      <c r="P31" s="165">
        <f t="shared" si="0"/>
        <v>272.18</v>
      </c>
    </row>
    <row r="32" spans="1:16" ht="23.25" hidden="1">
      <c r="A32" s="373">
        <v>24</v>
      </c>
      <c r="B32" s="57" t="s">
        <v>72</v>
      </c>
      <c r="C32" s="57" t="s">
        <v>480</v>
      </c>
      <c r="D32" s="110" t="s">
        <v>73</v>
      </c>
      <c r="E32" s="373" t="s">
        <v>6</v>
      </c>
      <c r="F32" s="117">
        <v>16.29</v>
      </c>
      <c r="G32" s="119">
        <v>634.1</v>
      </c>
      <c r="H32" s="119">
        <v>506.25</v>
      </c>
      <c r="I32" s="119">
        <v>2.88</v>
      </c>
      <c r="J32" s="119">
        <v>794.38</v>
      </c>
      <c r="K32" s="119">
        <v>381.92</v>
      </c>
      <c r="L32" s="119">
        <v>0</v>
      </c>
      <c r="M32" s="119">
        <v>9.8699999999999992</v>
      </c>
      <c r="N32" s="119">
        <v>0</v>
      </c>
      <c r="O32" s="119">
        <v>4.74</v>
      </c>
      <c r="P32" s="165">
        <f t="shared" si="0"/>
        <v>1183.92</v>
      </c>
    </row>
    <row r="33" spans="1:16" hidden="1">
      <c r="A33" s="373">
        <v>25</v>
      </c>
      <c r="B33" s="57" t="s">
        <v>74</v>
      </c>
      <c r="C33" s="57" t="s">
        <v>480</v>
      </c>
      <c r="D33" s="110" t="s">
        <v>29</v>
      </c>
      <c r="E33" s="373" t="s">
        <v>6</v>
      </c>
      <c r="F33" s="117">
        <v>14.5</v>
      </c>
      <c r="G33" s="119">
        <v>1050</v>
      </c>
      <c r="H33" s="119">
        <v>217.7</v>
      </c>
      <c r="I33" s="119">
        <v>18</v>
      </c>
      <c r="J33" s="119">
        <v>256.18</v>
      </c>
      <c r="K33" s="119">
        <v>51.28</v>
      </c>
      <c r="L33" s="119">
        <v>234</v>
      </c>
      <c r="M33" s="119">
        <v>3</v>
      </c>
      <c r="N33" s="119">
        <v>0</v>
      </c>
      <c r="O33" s="119">
        <v>2.88</v>
      </c>
      <c r="P33" s="165">
        <f t="shared" si="0"/>
        <v>328.34000000000003</v>
      </c>
    </row>
    <row r="34" spans="1:16" ht="23.25" hidden="1">
      <c r="A34" s="373">
        <v>26</v>
      </c>
      <c r="B34" s="57" t="s">
        <v>76</v>
      </c>
      <c r="C34" s="57" t="s">
        <v>480</v>
      </c>
      <c r="D34" s="110" t="s">
        <v>78</v>
      </c>
      <c r="E34" s="373" t="s">
        <v>6</v>
      </c>
      <c r="F34" s="117">
        <v>40.880000000000003</v>
      </c>
      <c r="G34" s="119">
        <v>784</v>
      </c>
      <c r="H34" s="119">
        <v>0</v>
      </c>
      <c r="I34" s="119">
        <v>40</v>
      </c>
      <c r="J34" s="119">
        <v>68.86</v>
      </c>
      <c r="K34" s="119">
        <v>19.28</v>
      </c>
      <c r="L34" s="119">
        <v>0</v>
      </c>
      <c r="M34" s="119">
        <v>0</v>
      </c>
      <c r="N34" s="119">
        <v>0</v>
      </c>
      <c r="O34" s="119">
        <v>0</v>
      </c>
      <c r="P34" s="165">
        <f t="shared" si="0"/>
        <v>128.13999999999999</v>
      </c>
    </row>
    <row r="35" spans="1:16" ht="23.25" hidden="1">
      <c r="A35" s="373">
        <v>27</v>
      </c>
      <c r="B35" s="57" t="s">
        <v>79</v>
      </c>
      <c r="C35" s="57" t="s">
        <v>480</v>
      </c>
      <c r="D35" s="110" t="s">
        <v>80</v>
      </c>
      <c r="E35" s="373" t="s">
        <v>6</v>
      </c>
      <c r="F35" s="117">
        <v>6.48</v>
      </c>
      <c r="G35" s="165">
        <v>129</v>
      </c>
      <c r="H35" s="165">
        <v>148</v>
      </c>
      <c r="I35" s="165">
        <v>13.96</v>
      </c>
      <c r="J35" s="165">
        <v>294.87</v>
      </c>
      <c r="K35" s="165">
        <v>50.09</v>
      </c>
      <c r="L35" s="165">
        <v>0</v>
      </c>
      <c r="M35" s="165">
        <v>0</v>
      </c>
      <c r="N35" s="165">
        <v>0</v>
      </c>
      <c r="O35" s="165">
        <v>0</v>
      </c>
      <c r="P35" s="165">
        <f t="shared" si="0"/>
        <v>358.91999999999996</v>
      </c>
    </row>
    <row r="36" spans="1:16" ht="34.5" hidden="1">
      <c r="A36" s="373">
        <v>28</v>
      </c>
      <c r="B36" s="57" t="s">
        <v>81</v>
      </c>
      <c r="C36" s="57" t="s">
        <v>480</v>
      </c>
      <c r="D36" s="110" t="s">
        <v>47</v>
      </c>
      <c r="E36" s="373" t="s">
        <v>6</v>
      </c>
      <c r="F36" s="117">
        <v>11.77</v>
      </c>
      <c r="G36" s="75">
        <v>515</v>
      </c>
      <c r="H36" s="75">
        <v>23.64</v>
      </c>
      <c r="I36" s="75">
        <v>129.54</v>
      </c>
      <c r="J36" s="75">
        <v>54.55</v>
      </c>
      <c r="K36" s="75">
        <v>10.76</v>
      </c>
      <c r="L36" s="75">
        <v>0</v>
      </c>
      <c r="M36" s="75">
        <v>0</v>
      </c>
      <c r="N36" s="75">
        <v>0</v>
      </c>
      <c r="O36" s="75">
        <v>0</v>
      </c>
      <c r="P36" s="165">
        <f t="shared" si="0"/>
        <v>194.84999999999997</v>
      </c>
    </row>
    <row r="37" spans="1:16" ht="23.25" hidden="1">
      <c r="A37" s="373">
        <v>29</v>
      </c>
      <c r="B37" s="57" t="s">
        <v>82</v>
      </c>
      <c r="C37" s="57" t="s">
        <v>480</v>
      </c>
      <c r="D37" s="110" t="s">
        <v>29</v>
      </c>
      <c r="E37" s="373" t="s">
        <v>6</v>
      </c>
      <c r="F37" s="117" t="s">
        <v>231</v>
      </c>
      <c r="G37" s="119">
        <v>1235.24</v>
      </c>
      <c r="H37" s="119">
        <v>830.43</v>
      </c>
      <c r="I37" s="119">
        <v>100</v>
      </c>
      <c r="J37" s="119">
        <v>920.62</v>
      </c>
      <c r="K37" s="119">
        <v>534.72</v>
      </c>
      <c r="L37" s="119">
        <v>160</v>
      </c>
      <c r="M37" s="119">
        <v>10.92</v>
      </c>
      <c r="N37" s="119">
        <v>0</v>
      </c>
      <c r="O37" s="119">
        <v>170.92</v>
      </c>
      <c r="P37" s="165">
        <f t="shared" si="0"/>
        <v>1726.2600000000002</v>
      </c>
    </row>
    <row r="38" spans="1:16" ht="22.5">
      <c r="A38" s="373">
        <v>32</v>
      </c>
      <c r="B38" s="377" t="s">
        <v>88</v>
      </c>
      <c r="C38" s="57" t="s">
        <v>481</v>
      </c>
      <c r="D38" s="373" t="s">
        <v>91</v>
      </c>
      <c r="E38" s="373" t="s">
        <v>90</v>
      </c>
      <c r="F38" s="166">
        <v>132.643</v>
      </c>
      <c r="G38" s="190">
        <v>0</v>
      </c>
      <c r="H38" s="190">
        <v>0</v>
      </c>
      <c r="I38" s="190">
        <v>2.4300000000000002</v>
      </c>
      <c r="J38" s="190">
        <v>49.33</v>
      </c>
      <c r="K38" s="190">
        <v>873.3</v>
      </c>
      <c r="L38" s="190">
        <v>0</v>
      </c>
      <c r="M38" s="190">
        <v>0</v>
      </c>
      <c r="N38" s="190">
        <v>0</v>
      </c>
      <c r="O38" s="190">
        <v>0</v>
      </c>
      <c r="P38" s="165">
        <f t="shared" si="0"/>
        <v>925.06</v>
      </c>
    </row>
    <row r="39" spans="1:16" ht="45">
      <c r="A39" s="373">
        <v>33</v>
      </c>
      <c r="B39" s="377" t="s">
        <v>92</v>
      </c>
      <c r="C39" s="57" t="s">
        <v>481</v>
      </c>
      <c r="D39" s="373" t="s">
        <v>95</v>
      </c>
      <c r="E39" s="373" t="s">
        <v>94</v>
      </c>
      <c r="F39" s="373">
        <v>126.9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7.81</v>
      </c>
      <c r="P39" s="165">
        <f t="shared" si="0"/>
        <v>7.81</v>
      </c>
    </row>
    <row r="40" spans="1:16" ht="33.75">
      <c r="A40" s="373">
        <v>34</v>
      </c>
      <c r="B40" s="377" t="s">
        <v>96</v>
      </c>
      <c r="C40" s="57" t="s">
        <v>481</v>
      </c>
      <c r="D40" s="373" t="s">
        <v>99</v>
      </c>
      <c r="E40" s="373" t="s">
        <v>98</v>
      </c>
      <c r="F40" s="373">
        <v>109.81</v>
      </c>
      <c r="G40" s="143">
        <v>200</v>
      </c>
      <c r="H40" s="143">
        <v>0</v>
      </c>
      <c r="I40" s="143">
        <v>1.85</v>
      </c>
      <c r="J40" s="143">
        <v>21.05</v>
      </c>
      <c r="K40" s="143">
        <v>0</v>
      </c>
      <c r="L40" s="143">
        <v>0</v>
      </c>
      <c r="M40" s="143">
        <v>1440</v>
      </c>
      <c r="N40" s="143">
        <v>0</v>
      </c>
      <c r="O40" s="143">
        <v>0</v>
      </c>
      <c r="P40" s="165">
        <f t="shared" si="0"/>
        <v>22.900000000000002</v>
      </c>
    </row>
    <row r="41" spans="1:16" ht="22.5">
      <c r="A41" s="373">
        <v>35</v>
      </c>
      <c r="B41" s="377" t="s">
        <v>308</v>
      </c>
      <c r="C41" s="57" t="s">
        <v>481</v>
      </c>
      <c r="D41" s="373" t="s">
        <v>102</v>
      </c>
      <c r="E41" s="373" t="s">
        <v>6</v>
      </c>
      <c r="F41" s="373">
        <v>16</v>
      </c>
      <c r="G41" s="165">
        <v>0</v>
      </c>
      <c r="H41" s="165">
        <v>22.152999999999999</v>
      </c>
      <c r="I41" s="165">
        <v>0</v>
      </c>
      <c r="J41" s="165">
        <v>0.38</v>
      </c>
      <c r="K41" s="165">
        <v>75.680000000000007</v>
      </c>
      <c r="L41" s="165">
        <v>0</v>
      </c>
      <c r="M41" s="165">
        <v>0</v>
      </c>
      <c r="N41" s="165">
        <v>0</v>
      </c>
      <c r="O41" s="165">
        <v>15</v>
      </c>
      <c r="P41" s="165">
        <f t="shared" si="0"/>
        <v>91.06</v>
      </c>
    </row>
    <row r="42" spans="1:16" ht="22.5">
      <c r="A42" s="373">
        <v>36</v>
      </c>
      <c r="B42" s="377" t="s">
        <v>103</v>
      </c>
      <c r="C42" s="57" t="s">
        <v>481</v>
      </c>
      <c r="D42" s="373" t="s">
        <v>105</v>
      </c>
      <c r="E42" s="373" t="s">
        <v>90</v>
      </c>
      <c r="F42" s="373">
        <v>100.28</v>
      </c>
      <c r="G42" s="190">
        <v>75</v>
      </c>
      <c r="H42" s="190">
        <v>700</v>
      </c>
      <c r="I42" s="190">
        <v>17.72</v>
      </c>
      <c r="J42" s="190">
        <v>83.98</v>
      </c>
      <c r="K42" s="190">
        <v>677.26</v>
      </c>
      <c r="L42" s="190">
        <v>0</v>
      </c>
      <c r="M42" s="190">
        <v>0</v>
      </c>
      <c r="N42" s="190">
        <v>0</v>
      </c>
      <c r="O42" s="190">
        <v>0</v>
      </c>
      <c r="P42" s="165">
        <f t="shared" si="0"/>
        <v>778.96</v>
      </c>
    </row>
    <row r="43" spans="1:16" ht="33.75">
      <c r="A43" s="373">
        <v>37</v>
      </c>
      <c r="B43" s="377" t="s">
        <v>108</v>
      </c>
      <c r="C43" s="57" t="s">
        <v>481</v>
      </c>
      <c r="D43" s="373" t="s">
        <v>47</v>
      </c>
      <c r="E43" s="373" t="s">
        <v>126</v>
      </c>
      <c r="F43" s="373" t="s">
        <v>327</v>
      </c>
      <c r="G43" s="191">
        <v>154.19999999999999</v>
      </c>
      <c r="H43" s="192">
        <v>192</v>
      </c>
      <c r="I43" s="193">
        <v>0</v>
      </c>
      <c r="J43" s="192">
        <v>48</v>
      </c>
      <c r="K43" s="191">
        <v>98.7</v>
      </c>
      <c r="L43" s="192">
        <v>96.9</v>
      </c>
      <c r="M43" s="192">
        <v>239.9</v>
      </c>
      <c r="N43" s="192">
        <v>234.9</v>
      </c>
      <c r="O43" s="192">
        <v>423.6</v>
      </c>
      <c r="P43" s="165">
        <f t="shared" si="0"/>
        <v>805.2</v>
      </c>
    </row>
    <row r="44" spans="1:16" ht="33.75">
      <c r="A44" s="373">
        <v>38</v>
      </c>
      <c r="B44" s="377" t="s">
        <v>309</v>
      </c>
      <c r="C44" s="57" t="s">
        <v>481</v>
      </c>
      <c r="D44" s="373" t="s">
        <v>111</v>
      </c>
      <c r="E44" s="373" t="s">
        <v>6</v>
      </c>
      <c r="F44" s="373">
        <v>36</v>
      </c>
      <c r="G44" s="57">
        <v>0</v>
      </c>
      <c r="H44" s="165">
        <v>34.26</v>
      </c>
      <c r="I44" s="165">
        <v>49.97</v>
      </c>
      <c r="J44" s="165">
        <v>11.43</v>
      </c>
      <c r="K44" s="165">
        <v>57.16</v>
      </c>
      <c r="L44" s="165">
        <v>0</v>
      </c>
      <c r="M44" s="165">
        <v>1.35</v>
      </c>
      <c r="N44" s="165">
        <v>0</v>
      </c>
      <c r="O44" s="165">
        <v>1.39</v>
      </c>
      <c r="P44" s="165">
        <f t="shared" si="0"/>
        <v>119.95</v>
      </c>
    </row>
    <row r="45" spans="1:16" ht="22.5">
      <c r="A45" s="373">
        <v>39</v>
      </c>
      <c r="B45" s="377" t="s">
        <v>113</v>
      </c>
      <c r="C45" s="57" t="s">
        <v>481</v>
      </c>
      <c r="D45" s="373" t="s">
        <v>200</v>
      </c>
      <c r="E45" s="373" t="s">
        <v>112</v>
      </c>
      <c r="F45" s="373">
        <v>1035.6687999999999</v>
      </c>
      <c r="G45" s="143">
        <v>3683</v>
      </c>
      <c r="H45" s="143">
        <v>0</v>
      </c>
      <c r="I45" s="143">
        <v>997.59</v>
      </c>
      <c r="J45" s="143">
        <v>181.01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65">
        <f t="shared" si="0"/>
        <v>1178.5999999999999</v>
      </c>
    </row>
    <row r="46" spans="1:16" ht="22.5">
      <c r="A46" s="373">
        <v>40</v>
      </c>
      <c r="B46" s="377" t="s">
        <v>115</v>
      </c>
      <c r="C46" s="57" t="s">
        <v>481</v>
      </c>
      <c r="D46" s="122" t="s">
        <v>117</v>
      </c>
      <c r="E46" s="373" t="s">
        <v>90</v>
      </c>
      <c r="F46" s="373">
        <v>247.39</v>
      </c>
      <c r="G46" s="119">
        <v>70</v>
      </c>
      <c r="H46" s="119">
        <v>2534.59</v>
      </c>
      <c r="I46" s="119">
        <v>33.270000000000003</v>
      </c>
      <c r="J46" s="119">
        <v>53.164999999999999</v>
      </c>
      <c r="K46" s="119">
        <v>1619.1377600000001</v>
      </c>
      <c r="L46" s="119">
        <v>0</v>
      </c>
      <c r="M46" s="119">
        <v>53.45</v>
      </c>
      <c r="N46" s="119">
        <v>0</v>
      </c>
      <c r="O46" s="119">
        <v>497.2</v>
      </c>
      <c r="P46" s="165">
        <f t="shared" si="0"/>
        <v>2202.7727599999998</v>
      </c>
    </row>
    <row r="47" spans="1:16" ht="33.75">
      <c r="A47" s="373">
        <v>41</v>
      </c>
      <c r="B47" s="377" t="s">
        <v>118</v>
      </c>
      <c r="C47" s="57" t="s">
        <v>481</v>
      </c>
      <c r="D47" s="122" t="s">
        <v>31</v>
      </c>
      <c r="E47" s="373" t="s">
        <v>6</v>
      </c>
      <c r="F47" s="373">
        <v>20</v>
      </c>
      <c r="G47" s="57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f t="shared" si="0"/>
        <v>0</v>
      </c>
    </row>
    <row r="48" spans="1:16" ht="22.5">
      <c r="A48" s="373">
        <v>42</v>
      </c>
      <c r="B48" s="377" t="s">
        <v>119</v>
      </c>
      <c r="C48" s="57" t="s">
        <v>481</v>
      </c>
      <c r="D48" s="122" t="s">
        <v>21</v>
      </c>
      <c r="E48" s="373" t="s">
        <v>126</v>
      </c>
      <c r="F48" s="373">
        <v>141.65</v>
      </c>
      <c r="G48" s="57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f t="shared" si="0"/>
        <v>0</v>
      </c>
    </row>
    <row r="49" spans="1:16" ht="22.5">
      <c r="A49" s="373">
        <v>43</v>
      </c>
      <c r="B49" s="56" t="s">
        <v>121</v>
      </c>
      <c r="C49" s="57" t="s">
        <v>481</v>
      </c>
      <c r="D49" s="373" t="s">
        <v>60</v>
      </c>
      <c r="E49" s="167" t="s">
        <v>112</v>
      </c>
      <c r="F49" s="167">
        <v>1537</v>
      </c>
      <c r="G49" s="168">
        <v>1129.5</v>
      </c>
      <c r="H49" s="169">
        <v>380.67</v>
      </c>
      <c r="I49" s="169">
        <v>0</v>
      </c>
      <c r="J49" s="168">
        <v>508.73</v>
      </c>
      <c r="K49" s="168">
        <v>317.08999999999997</v>
      </c>
      <c r="L49" s="168">
        <v>0</v>
      </c>
      <c r="M49" s="168">
        <v>314.38</v>
      </c>
      <c r="N49" s="168">
        <v>0</v>
      </c>
      <c r="O49" s="168">
        <v>377.26</v>
      </c>
      <c r="P49" s="165">
        <f t="shared" si="0"/>
        <v>1203.08</v>
      </c>
    </row>
    <row r="50" spans="1:16" ht="33.75">
      <c r="A50" s="373">
        <v>44</v>
      </c>
      <c r="B50" s="377" t="s">
        <v>124</v>
      </c>
      <c r="C50" s="57" t="s">
        <v>481</v>
      </c>
      <c r="D50" s="373" t="s">
        <v>127</v>
      </c>
      <c r="E50" s="373" t="s">
        <v>126</v>
      </c>
      <c r="F50" s="373">
        <v>229.29</v>
      </c>
      <c r="G50" s="194">
        <v>0</v>
      </c>
      <c r="H50" s="194">
        <v>8.84</v>
      </c>
      <c r="I50" s="194">
        <v>0</v>
      </c>
      <c r="J50" s="194">
        <v>0</v>
      </c>
      <c r="K50" s="58">
        <v>0</v>
      </c>
      <c r="L50" s="58">
        <v>0</v>
      </c>
      <c r="M50" s="58">
        <v>10.73</v>
      </c>
      <c r="N50" s="58">
        <v>0</v>
      </c>
      <c r="O50" s="58">
        <v>9.39</v>
      </c>
      <c r="P50" s="165">
        <f t="shared" si="0"/>
        <v>9.39</v>
      </c>
    </row>
    <row r="51" spans="1:16" ht="33.75">
      <c r="A51" s="373">
        <v>45</v>
      </c>
      <c r="B51" s="377" t="s">
        <v>128</v>
      </c>
      <c r="C51" s="57" t="s">
        <v>481</v>
      </c>
      <c r="D51" s="373" t="s">
        <v>130</v>
      </c>
      <c r="E51" s="373" t="s">
        <v>129</v>
      </c>
      <c r="F51" s="373">
        <v>101.12</v>
      </c>
      <c r="G51" s="141">
        <v>0</v>
      </c>
      <c r="H51" s="141">
        <v>282</v>
      </c>
      <c r="I51" s="141">
        <v>30</v>
      </c>
      <c r="J51" s="141">
        <v>0.52</v>
      </c>
      <c r="K51" s="141">
        <v>404</v>
      </c>
      <c r="L51" s="141">
        <v>0</v>
      </c>
      <c r="M51" s="141">
        <v>97</v>
      </c>
      <c r="N51" s="141">
        <v>0</v>
      </c>
      <c r="O51" s="141">
        <v>0</v>
      </c>
      <c r="P51" s="165">
        <f t="shared" si="0"/>
        <v>434.52</v>
      </c>
    </row>
    <row r="52" spans="1:16" ht="22.5">
      <c r="A52" s="373">
        <v>48</v>
      </c>
      <c r="B52" s="377" t="s">
        <v>141</v>
      </c>
      <c r="C52" s="57" t="s">
        <v>481</v>
      </c>
      <c r="D52" s="373" t="s">
        <v>143</v>
      </c>
      <c r="E52" s="373" t="s">
        <v>142</v>
      </c>
      <c r="F52" s="373">
        <v>101.37</v>
      </c>
      <c r="G52" s="57">
        <v>0</v>
      </c>
      <c r="H52" s="57">
        <v>0</v>
      </c>
      <c r="I52" s="165">
        <v>12.82</v>
      </c>
      <c r="J52" s="171">
        <v>4.05</v>
      </c>
      <c r="K52" s="57">
        <v>20.13</v>
      </c>
      <c r="L52" s="57">
        <v>0</v>
      </c>
      <c r="M52" s="57">
        <v>0</v>
      </c>
      <c r="N52" s="57">
        <v>0</v>
      </c>
      <c r="O52" s="57">
        <v>0</v>
      </c>
      <c r="P52" s="165">
        <f t="shared" si="0"/>
        <v>37</v>
      </c>
    </row>
    <row r="53" spans="1:16" ht="45">
      <c r="A53" s="373">
        <v>49</v>
      </c>
      <c r="B53" s="377" t="s">
        <v>144</v>
      </c>
      <c r="C53" s="57" t="s">
        <v>481</v>
      </c>
      <c r="D53" s="110" t="s">
        <v>233</v>
      </c>
      <c r="E53" s="117" t="s">
        <v>146</v>
      </c>
      <c r="F53" s="195" t="s">
        <v>265</v>
      </c>
      <c r="G53" s="196">
        <v>600</v>
      </c>
      <c r="H53" s="196">
        <v>3573</v>
      </c>
      <c r="I53" s="196">
        <v>9.07</v>
      </c>
      <c r="J53" s="196">
        <v>120.5</v>
      </c>
      <c r="K53" s="197">
        <v>4370.1000000000004</v>
      </c>
      <c r="L53" s="196">
        <v>200</v>
      </c>
      <c r="M53" s="196">
        <v>235</v>
      </c>
      <c r="N53" s="196">
        <v>100</v>
      </c>
      <c r="O53" s="198">
        <v>295.08999999999997</v>
      </c>
      <c r="P53" s="165">
        <f t="shared" si="0"/>
        <v>4894.76</v>
      </c>
    </row>
    <row r="54" spans="1:16" ht="56.25">
      <c r="A54" s="373">
        <v>50</v>
      </c>
      <c r="B54" s="76" t="s">
        <v>203</v>
      </c>
      <c r="C54" s="57" t="s">
        <v>481</v>
      </c>
      <c r="D54" s="76" t="s">
        <v>152</v>
      </c>
      <c r="E54" s="61" t="s">
        <v>151</v>
      </c>
      <c r="F54" s="373">
        <v>106.46</v>
      </c>
      <c r="G54" s="58">
        <v>2323.08</v>
      </c>
      <c r="H54" s="58">
        <v>279.05</v>
      </c>
      <c r="I54" s="58">
        <v>373</v>
      </c>
      <c r="J54" s="58">
        <v>0</v>
      </c>
      <c r="K54" s="58">
        <v>295.70999999999998</v>
      </c>
      <c r="L54" s="58">
        <v>0</v>
      </c>
      <c r="M54" s="58">
        <v>0</v>
      </c>
      <c r="N54" s="58">
        <v>0</v>
      </c>
      <c r="O54" s="58">
        <v>0</v>
      </c>
      <c r="P54" s="165">
        <f t="shared" si="0"/>
        <v>668.71</v>
      </c>
    </row>
    <row r="55" spans="1:16" ht="22.5">
      <c r="A55" s="373">
        <v>53</v>
      </c>
      <c r="B55" s="377" t="s">
        <v>157</v>
      </c>
      <c r="C55" s="57" t="s">
        <v>481</v>
      </c>
      <c r="D55" s="377" t="s">
        <v>159</v>
      </c>
      <c r="E55" s="61" t="s">
        <v>112</v>
      </c>
      <c r="F55" s="373" t="s">
        <v>324</v>
      </c>
      <c r="G55" s="58">
        <v>430</v>
      </c>
      <c r="H55" s="58">
        <v>0</v>
      </c>
      <c r="I55" s="58">
        <v>30.33</v>
      </c>
      <c r="J55" s="58">
        <v>101.32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165">
        <f t="shared" si="0"/>
        <v>131.64999999999998</v>
      </c>
    </row>
    <row r="56" spans="1:16" ht="22.5">
      <c r="A56" s="373">
        <v>56</v>
      </c>
      <c r="B56" s="60" t="s">
        <v>271</v>
      </c>
      <c r="C56" s="57" t="s">
        <v>481</v>
      </c>
      <c r="D56" s="60" t="s">
        <v>270</v>
      </c>
      <c r="E56" s="61" t="s">
        <v>6</v>
      </c>
      <c r="F56" s="199">
        <v>25.73</v>
      </c>
      <c r="G56" s="200">
        <v>36</v>
      </c>
      <c r="H56" s="200">
        <v>27.04</v>
      </c>
      <c r="I56" s="200">
        <v>0.16</v>
      </c>
      <c r="J56" s="200">
        <v>8.36</v>
      </c>
      <c r="K56" s="200">
        <v>29.84</v>
      </c>
      <c r="L56" s="200">
        <v>0</v>
      </c>
      <c r="M56" s="200">
        <v>0</v>
      </c>
      <c r="N56" s="200">
        <v>0</v>
      </c>
      <c r="O56" s="200">
        <v>0</v>
      </c>
      <c r="P56" s="165">
        <f t="shared" si="0"/>
        <v>38.36</v>
      </c>
    </row>
    <row r="57" spans="1:16" ht="22.5">
      <c r="A57" s="373">
        <v>59</v>
      </c>
      <c r="B57" s="377" t="s">
        <v>106</v>
      </c>
      <c r="C57" s="57" t="s">
        <v>481</v>
      </c>
      <c r="D57" s="373" t="s">
        <v>40</v>
      </c>
      <c r="E57" s="373" t="s">
        <v>6</v>
      </c>
      <c r="F57" s="373">
        <v>10</v>
      </c>
      <c r="G57" s="201">
        <v>450</v>
      </c>
      <c r="H57" s="201">
        <v>0.18</v>
      </c>
      <c r="I57" s="141">
        <v>15.11</v>
      </c>
      <c r="J57" s="201">
        <v>64.36</v>
      </c>
      <c r="K57" s="201">
        <v>4.45</v>
      </c>
      <c r="L57" s="119">
        <v>0</v>
      </c>
      <c r="M57" s="119">
        <v>0</v>
      </c>
      <c r="N57" s="119">
        <v>0</v>
      </c>
      <c r="O57" s="119">
        <v>0</v>
      </c>
      <c r="P57" s="165">
        <f t="shared" si="0"/>
        <v>83.92</v>
      </c>
    </row>
    <row r="58" spans="1:16" ht="22.5">
      <c r="A58" s="373">
        <v>60</v>
      </c>
      <c r="B58" s="377" t="s">
        <v>136</v>
      </c>
      <c r="C58" s="57" t="s">
        <v>481</v>
      </c>
      <c r="D58" s="373" t="s">
        <v>138</v>
      </c>
      <c r="E58" s="373" t="s">
        <v>112</v>
      </c>
      <c r="F58" s="373">
        <v>1032.27</v>
      </c>
      <c r="G58" s="118">
        <v>0</v>
      </c>
      <c r="H58" s="118">
        <v>300</v>
      </c>
      <c r="I58" s="118">
        <v>0</v>
      </c>
      <c r="J58" s="118">
        <v>0</v>
      </c>
      <c r="K58" s="118">
        <v>233.88</v>
      </c>
      <c r="L58" s="118">
        <v>0</v>
      </c>
      <c r="M58" s="118">
        <v>600</v>
      </c>
      <c r="N58" s="118">
        <v>0</v>
      </c>
      <c r="O58" s="118">
        <v>417.476</v>
      </c>
      <c r="P58" s="165">
        <f t="shared" si="0"/>
        <v>651.35599999999999</v>
      </c>
    </row>
    <row r="59" spans="1:16" ht="25.5">
      <c r="A59" s="373">
        <v>61</v>
      </c>
      <c r="B59" s="153" t="s">
        <v>294</v>
      </c>
      <c r="C59" s="57" t="s">
        <v>481</v>
      </c>
      <c r="D59" s="373" t="s">
        <v>297</v>
      </c>
      <c r="E59" s="373" t="s">
        <v>112</v>
      </c>
      <c r="F59" s="373">
        <v>2206.0300000000002</v>
      </c>
      <c r="G59" s="118">
        <v>0</v>
      </c>
      <c r="H59" s="118">
        <v>320.62</v>
      </c>
      <c r="I59" s="118">
        <v>0</v>
      </c>
      <c r="J59" s="118">
        <v>0</v>
      </c>
      <c r="K59" s="118">
        <v>1401.1</v>
      </c>
      <c r="L59" s="118">
        <v>0</v>
      </c>
      <c r="M59" s="118">
        <v>0</v>
      </c>
      <c r="N59" s="118">
        <v>0</v>
      </c>
      <c r="O59" s="118">
        <v>17</v>
      </c>
      <c r="P59" s="165">
        <f t="shared" si="0"/>
        <v>1418.1</v>
      </c>
    </row>
    <row r="60" spans="1:16" ht="22.5">
      <c r="A60" s="373">
        <v>62</v>
      </c>
      <c r="B60" s="377" t="s">
        <v>140</v>
      </c>
      <c r="C60" s="57" t="s">
        <v>481</v>
      </c>
      <c r="D60" s="373" t="s">
        <v>139</v>
      </c>
      <c r="E60" s="373" t="s">
        <v>90</v>
      </c>
      <c r="F60" s="373">
        <v>103</v>
      </c>
      <c r="G60" s="141">
        <v>234</v>
      </c>
      <c r="H60" s="141">
        <v>720</v>
      </c>
      <c r="I60" s="119">
        <v>33.86</v>
      </c>
      <c r="J60" s="170">
        <v>193.42</v>
      </c>
      <c r="K60" s="141">
        <v>983.79</v>
      </c>
      <c r="L60" s="141">
        <v>0</v>
      </c>
      <c r="M60" s="141">
        <v>0</v>
      </c>
      <c r="N60" s="141">
        <v>0</v>
      </c>
      <c r="O60" s="141">
        <v>0</v>
      </c>
      <c r="P60" s="165">
        <f t="shared" si="0"/>
        <v>1211.07</v>
      </c>
    </row>
    <row r="61" spans="1:16">
      <c r="A61" s="84"/>
      <c r="B61" s="84"/>
      <c r="C61" s="84"/>
      <c r="D61" s="84"/>
      <c r="E61" s="407" t="s">
        <v>234</v>
      </c>
      <c r="F61" s="407"/>
      <c r="G61" s="129">
        <f t="shared" ref="G61:O61" si="1">SUM(G9:G60)</f>
        <v>24240.340000000004</v>
      </c>
      <c r="H61" s="129">
        <f t="shared" si="1"/>
        <v>16441.473000000002</v>
      </c>
      <c r="I61" s="129">
        <f t="shared" si="1"/>
        <v>2361.67</v>
      </c>
      <c r="J61" s="129">
        <f t="shared" si="1"/>
        <v>6574.6500000000005</v>
      </c>
      <c r="K61" s="129">
        <f t="shared" si="1"/>
        <v>15327.990660000003</v>
      </c>
      <c r="L61" s="129">
        <f t="shared" si="1"/>
        <v>1540.9</v>
      </c>
      <c r="M61" s="129">
        <f t="shared" si="1"/>
        <v>3268.8361</v>
      </c>
      <c r="N61" s="129">
        <f t="shared" si="1"/>
        <v>1377.19</v>
      </c>
      <c r="O61" s="129">
        <f t="shared" si="1"/>
        <v>2361.4200999999998</v>
      </c>
      <c r="P61" s="232">
        <f>SUM(P38:P60)</f>
        <v>16914.228760000002</v>
      </c>
    </row>
  </sheetData>
  <mergeCells count="8">
    <mergeCell ref="I6:J6"/>
    <mergeCell ref="E61:F61"/>
    <mergeCell ref="J1:L1"/>
    <mergeCell ref="A2:P2"/>
    <mergeCell ref="G5:H5"/>
    <mergeCell ref="I5:K5"/>
    <mergeCell ref="L5:M5"/>
    <mergeCell ref="N5:O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2"/>
  <sheetViews>
    <sheetView topLeftCell="A13" workbookViewId="0">
      <selection sqref="A1:J22"/>
    </sheetView>
  </sheetViews>
  <sheetFormatPr defaultRowHeight="15"/>
  <cols>
    <col min="1" max="1" width="5.85546875" customWidth="1"/>
    <col min="2" max="2" width="21.7109375" customWidth="1"/>
    <col min="3" max="3" width="11.85546875" customWidth="1"/>
    <col min="4" max="4" width="7.28515625" hidden="1" customWidth="1"/>
    <col min="5" max="9" width="0" hidden="1" customWidth="1"/>
    <col min="10" max="10" width="10.7109375" customWidth="1"/>
    <col min="11" max="16" width="0" hidden="1" customWidth="1"/>
  </cols>
  <sheetData>
    <row r="1" spans="1:16" ht="20.25" customHeight="1">
      <c r="A1" s="468" t="s">
        <v>485</v>
      </c>
      <c r="B1" s="469"/>
      <c r="C1" s="469"/>
      <c r="D1" s="469"/>
      <c r="E1" s="469"/>
      <c r="F1" s="469"/>
      <c r="G1" s="469"/>
      <c r="H1" s="469"/>
      <c r="I1" s="469"/>
      <c r="J1" s="470"/>
      <c r="K1" s="378"/>
      <c r="L1" s="378"/>
      <c r="M1" s="378"/>
      <c r="N1" s="399" t="s">
        <v>235</v>
      </c>
      <c r="O1" s="399"/>
      <c r="P1" s="399"/>
    </row>
    <row r="2" spans="1:16" ht="76.5">
      <c r="A2" s="112" t="s">
        <v>168</v>
      </c>
      <c r="B2" s="112" t="s">
        <v>1</v>
      </c>
      <c r="C2" s="112" t="s">
        <v>2</v>
      </c>
      <c r="D2" s="112" t="s">
        <v>479</v>
      </c>
      <c r="E2" s="379" t="s">
        <v>3</v>
      </c>
      <c r="F2" s="381" t="s">
        <v>360</v>
      </c>
      <c r="G2" s="397" t="s">
        <v>4</v>
      </c>
      <c r="H2" s="398"/>
      <c r="I2" s="398"/>
      <c r="J2" s="398"/>
      <c r="K2" s="379"/>
      <c r="L2" s="379"/>
      <c r="M2" s="379"/>
      <c r="N2" s="379"/>
      <c r="O2" s="379"/>
      <c r="P2" s="379"/>
    </row>
    <row r="3" spans="1:16" ht="22.5">
      <c r="A3" s="249">
        <v>1</v>
      </c>
      <c r="B3" s="250" t="s">
        <v>88</v>
      </c>
      <c r="C3" s="250" t="s">
        <v>89</v>
      </c>
      <c r="D3" s="56" t="s">
        <v>481</v>
      </c>
      <c r="E3" s="251" t="s">
        <v>90</v>
      </c>
      <c r="F3" s="252" t="s">
        <v>381</v>
      </c>
      <c r="G3" s="253">
        <v>0</v>
      </c>
      <c r="H3" s="254">
        <v>0</v>
      </c>
      <c r="I3" s="255">
        <v>2133.38</v>
      </c>
      <c r="J3" s="253">
        <f t="shared" ref="J3:J21" si="0">G3+H3+I3</f>
        <v>2133.38</v>
      </c>
      <c r="K3" s="253">
        <f t="shared" ref="K3:K9" si="1">(J3*10000000)/61.05</f>
        <v>349447993.44799346</v>
      </c>
      <c r="L3" s="255">
        <v>250.78</v>
      </c>
      <c r="M3" s="255">
        <v>74.17</v>
      </c>
      <c r="N3" s="204">
        <f>J3+L3+M3</f>
        <v>2458.3300000000004</v>
      </c>
      <c r="O3" s="190">
        <v>5.51</v>
      </c>
      <c r="P3" s="190">
        <v>654.46</v>
      </c>
    </row>
    <row r="4" spans="1:16" ht="33.75" customHeight="1">
      <c r="A4" s="55">
        <v>2</v>
      </c>
      <c r="B4" s="56" t="s">
        <v>92</v>
      </c>
      <c r="C4" s="56" t="s">
        <v>93</v>
      </c>
      <c r="D4" s="56" t="s">
        <v>481</v>
      </c>
      <c r="E4" s="382" t="s">
        <v>94</v>
      </c>
      <c r="F4" s="380" t="s">
        <v>382</v>
      </c>
      <c r="G4" s="204">
        <v>0</v>
      </c>
      <c r="H4" s="204">
        <v>0</v>
      </c>
      <c r="I4" s="204">
        <v>122.02</v>
      </c>
      <c r="J4" s="165">
        <f t="shared" si="0"/>
        <v>122.02</v>
      </c>
      <c r="K4" s="119">
        <f t="shared" si="1"/>
        <v>19986895.98689599</v>
      </c>
      <c r="L4" s="204">
        <v>0</v>
      </c>
      <c r="M4" s="204">
        <v>0.4</v>
      </c>
      <c r="N4" s="204">
        <f>I4+M4</f>
        <v>122.42</v>
      </c>
      <c r="O4" s="205">
        <v>74.8</v>
      </c>
      <c r="P4" s="205">
        <v>101.17</v>
      </c>
    </row>
    <row r="5" spans="1:16" ht="22.5">
      <c r="A5" s="249">
        <v>3</v>
      </c>
      <c r="B5" s="250" t="s">
        <v>100</v>
      </c>
      <c r="C5" s="250" t="s">
        <v>101</v>
      </c>
      <c r="D5" s="56" t="s">
        <v>481</v>
      </c>
      <c r="E5" s="251" t="s">
        <v>6</v>
      </c>
      <c r="F5" s="252" t="s">
        <v>384</v>
      </c>
      <c r="G5" s="253">
        <v>38.49</v>
      </c>
      <c r="H5" s="253">
        <v>0</v>
      </c>
      <c r="I5" s="253">
        <v>0</v>
      </c>
      <c r="J5" s="256">
        <f t="shared" si="0"/>
        <v>38.49</v>
      </c>
      <c r="K5" s="253">
        <f t="shared" si="1"/>
        <v>6304668.3046683045</v>
      </c>
      <c r="L5" s="253">
        <v>0</v>
      </c>
      <c r="M5" s="253">
        <v>0</v>
      </c>
      <c r="N5" s="119">
        <v>38.49</v>
      </c>
      <c r="O5" s="119">
        <v>0.66</v>
      </c>
      <c r="P5" s="119">
        <v>0</v>
      </c>
    </row>
    <row r="6" spans="1:16" ht="34.5" customHeight="1">
      <c r="A6" s="55">
        <v>4</v>
      </c>
      <c r="B6" s="250" t="s">
        <v>103</v>
      </c>
      <c r="C6" s="250" t="s">
        <v>104</v>
      </c>
      <c r="D6" s="56" t="s">
        <v>481</v>
      </c>
      <c r="E6" s="251" t="s">
        <v>90</v>
      </c>
      <c r="F6" s="252" t="s">
        <v>385</v>
      </c>
      <c r="G6" s="253">
        <v>0</v>
      </c>
      <c r="H6" s="253">
        <v>0</v>
      </c>
      <c r="I6" s="253">
        <v>264.25</v>
      </c>
      <c r="J6" s="253">
        <v>264.25</v>
      </c>
      <c r="K6" s="253">
        <f t="shared" si="1"/>
        <v>43284193.284193285</v>
      </c>
      <c r="L6" s="253">
        <f>861.76+330.87</f>
        <v>1192.6300000000001</v>
      </c>
      <c r="M6" s="253">
        <f>148.32+13.7</f>
        <v>162.01999999999998</v>
      </c>
      <c r="N6" s="58">
        <f>J6+L6+M6</f>
        <v>1618.9</v>
      </c>
      <c r="O6" s="58">
        <f>12.96+4.47</f>
        <v>17.43</v>
      </c>
      <c r="P6" s="58">
        <f>808.17+332.83</f>
        <v>1141</v>
      </c>
    </row>
    <row r="7" spans="1:16" ht="32.25" customHeight="1">
      <c r="A7" s="249">
        <v>5</v>
      </c>
      <c r="B7" s="250" t="s">
        <v>108</v>
      </c>
      <c r="C7" s="250" t="s">
        <v>109</v>
      </c>
      <c r="D7" s="56" t="s">
        <v>481</v>
      </c>
      <c r="E7" s="251" t="s">
        <v>126</v>
      </c>
      <c r="F7" s="252" t="s">
        <v>371</v>
      </c>
      <c r="G7" s="253">
        <v>0</v>
      </c>
      <c r="H7" s="253">
        <v>0</v>
      </c>
      <c r="I7" s="253">
        <v>793.5</v>
      </c>
      <c r="J7" s="256">
        <f t="shared" si="0"/>
        <v>793.5</v>
      </c>
      <c r="K7" s="253">
        <f t="shared" si="1"/>
        <v>129975429.97542998</v>
      </c>
      <c r="L7" s="253">
        <v>140.6</v>
      </c>
      <c r="M7" s="253">
        <v>22.5</v>
      </c>
      <c r="N7" s="58">
        <f>J7+L7+M7</f>
        <v>956.6</v>
      </c>
      <c r="O7" s="58">
        <v>43.6</v>
      </c>
      <c r="P7" s="58">
        <v>718.3</v>
      </c>
    </row>
    <row r="8" spans="1:16" ht="33" customHeight="1">
      <c r="A8" s="55">
        <v>6</v>
      </c>
      <c r="B8" s="250" t="s">
        <v>110</v>
      </c>
      <c r="C8" s="250" t="s">
        <v>101</v>
      </c>
      <c r="D8" s="56" t="s">
        <v>481</v>
      </c>
      <c r="E8" s="251" t="s">
        <v>6</v>
      </c>
      <c r="F8" s="252" t="s">
        <v>386</v>
      </c>
      <c r="G8" s="253">
        <v>123.15</v>
      </c>
      <c r="H8" s="253">
        <v>0</v>
      </c>
      <c r="I8" s="253">
        <v>0</v>
      </c>
      <c r="J8" s="253">
        <f t="shared" si="0"/>
        <v>123.15</v>
      </c>
      <c r="K8" s="253">
        <f t="shared" si="1"/>
        <v>20171990.171990171</v>
      </c>
      <c r="L8" s="253">
        <v>0</v>
      </c>
      <c r="M8" s="253">
        <v>0</v>
      </c>
      <c r="N8" s="58">
        <v>123.15</v>
      </c>
      <c r="O8" s="58">
        <v>1.99</v>
      </c>
      <c r="P8" s="58">
        <v>0</v>
      </c>
    </row>
    <row r="9" spans="1:16" ht="35.25" customHeight="1">
      <c r="A9" s="249">
        <v>7</v>
      </c>
      <c r="B9" s="250" t="s">
        <v>115</v>
      </c>
      <c r="C9" s="250" t="s">
        <v>116</v>
      </c>
      <c r="D9" s="56" t="s">
        <v>481</v>
      </c>
      <c r="E9" s="251" t="s">
        <v>90</v>
      </c>
      <c r="F9" s="257" t="s">
        <v>387</v>
      </c>
      <c r="G9" s="253">
        <v>0</v>
      </c>
      <c r="H9" s="253">
        <v>0</v>
      </c>
      <c r="I9" s="253">
        <v>189.12</v>
      </c>
      <c r="J9" s="253">
        <f t="shared" si="0"/>
        <v>189.12</v>
      </c>
      <c r="K9" s="253">
        <f t="shared" si="1"/>
        <v>30977886.977886979</v>
      </c>
      <c r="L9" s="253">
        <v>23.465</v>
      </c>
      <c r="M9" s="253">
        <v>8.8179999999999996</v>
      </c>
      <c r="N9" s="119">
        <f>J9+L9+M9</f>
        <v>221.40300000000002</v>
      </c>
      <c r="O9" s="119">
        <v>391.99</v>
      </c>
      <c r="P9" s="119">
        <v>306.44</v>
      </c>
    </row>
    <row r="10" spans="1:16" ht="22.5">
      <c r="A10" s="55">
        <v>8</v>
      </c>
      <c r="B10" s="56" t="s">
        <v>121</v>
      </c>
      <c r="C10" s="56" t="s">
        <v>122</v>
      </c>
      <c r="D10" s="56" t="s">
        <v>481</v>
      </c>
      <c r="E10" s="121" t="s">
        <v>123</v>
      </c>
      <c r="F10" s="380" t="s">
        <v>367</v>
      </c>
      <c r="G10" s="206">
        <v>7.0000000000000007E-2</v>
      </c>
      <c r="H10" s="206">
        <v>102.97</v>
      </c>
      <c r="I10" s="206">
        <v>363.45</v>
      </c>
      <c r="J10" s="118">
        <v>466.58</v>
      </c>
      <c r="K10" s="58">
        <f t="shared" ref="K10:K14" si="2">(J10*100000)/61.05</f>
        <v>764258.8042588043</v>
      </c>
      <c r="L10" s="206">
        <v>32.4</v>
      </c>
      <c r="M10" s="206">
        <v>89.35</v>
      </c>
      <c r="N10" s="206">
        <v>345.47</v>
      </c>
      <c r="O10" s="206">
        <v>34.89</v>
      </c>
      <c r="P10" s="206">
        <v>141.86000000000001</v>
      </c>
    </row>
    <row r="11" spans="1:16" ht="22.5">
      <c r="A11" s="249">
        <v>9</v>
      </c>
      <c r="B11" s="56" t="s">
        <v>124</v>
      </c>
      <c r="C11" s="56" t="s">
        <v>125</v>
      </c>
      <c r="D11" s="56" t="s">
        <v>481</v>
      </c>
      <c r="E11" s="382" t="s">
        <v>126</v>
      </c>
      <c r="F11" s="380" t="s">
        <v>388</v>
      </c>
      <c r="G11" s="58">
        <v>0</v>
      </c>
      <c r="H11" s="58">
        <v>0</v>
      </c>
      <c r="I11" s="58">
        <v>20.21</v>
      </c>
      <c r="J11" s="58">
        <f t="shared" si="0"/>
        <v>20.21</v>
      </c>
      <c r="K11" s="58">
        <f>(J11*10000000)/61.05</f>
        <v>3310401.3104013107</v>
      </c>
      <c r="L11" s="58">
        <v>0</v>
      </c>
      <c r="M11" s="58">
        <v>0</v>
      </c>
      <c r="N11" s="58">
        <v>20.21</v>
      </c>
      <c r="O11" s="58">
        <v>3.16</v>
      </c>
      <c r="P11" s="58">
        <v>18.363099999999999</v>
      </c>
    </row>
    <row r="12" spans="1:16" ht="27" customHeight="1">
      <c r="A12" s="55">
        <v>10</v>
      </c>
      <c r="B12" s="56" t="s">
        <v>128</v>
      </c>
      <c r="C12" s="56" t="s">
        <v>114</v>
      </c>
      <c r="D12" s="56" t="s">
        <v>481</v>
      </c>
      <c r="E12" s="382" t="s">
        <v>129</v>
      </c>
      <c r="F12" s="380" t="s">
        <v>389</v>
      </c>
      <c r="G12" s="58">
        <v>0</v>
      </c>
      <c r="H12" s="58">
        <v>0</v>
      </c>
      <c r="I12" s="58">
        <v>281.26100000000002</v>
      </c>
      <c r="J12" s="118">
        <f t="shared" si="0"/>
        <v>281.26100000000002</v>
      </c>
      <c r="K12" s="58">
        <f t="shared" si="2"/>
        <v>460705.97870597878</v>
      </c>
      <c r="L12" s="207">
        <v>0</v>
      </c>
      <c r="M12" s="207">
        <v>1.81</v>
      </c>
      <c r="N12" s="58">
        <f>I12+M12</f>
        <v>283.07100000000003</v>
      </c>
      <c r="O12" s="207">
        <v>3.46</v>
      </c>
      <c r="P12" s="207">
        <v>463.35</v>
      </c>
    </row>
    <row r="13" spans="1:16" ht="30.75" customHeight="1">
      <c r="A13" s="249">
        <v>11</v>
      </c>
      <c r="B13" s="56" t="s">
        <v>141</v>
      </c>
      <c r="C13" s="56" t="s">
        <v>137</v>
      </c>
      <c r="D13" s="56" t="s">
        <v>481</v>
      </c>
      <c r="E13" s="382" t="s">
        <v>142</v>
      </c>
      <c r="F13" s="380" t="s">
        <v>143</v>
      </c>
      <c r="G13" s="118">
        <v>0</v>
      </c>
      <c r="H13" s="118">
        <v>0</v>
      </c>
      <c r="I13" s="118">
        <v>3.33</v>
      </c>
      <c r="J13" s="58">
        <f t="shared" si="0"/>
        <v>3.33</v>
      </c>
      <c r="K13" s="58">
        <f>(J13*10000000)/61.05</f>
        <v>545454.54545454553</v>
      </c>
      <c r="L13" s="118">
        <v>0</v>
      </c>
      <c r="M13" s="118">
        <v>0</v>
      </c>
      <c r="N13" s="118">
        <v>3.33</v>
      </c>
      <c r="O13" s="118">
        <v>0</v>
      </c>
      <c r="P13" s="118">
        <v>0</v>
      </c>
    </row>
    <row r="14" spans="1:16" ht="42" customHeight="1">
      <c r="A14" s="55">
        <v>12</v>
      </c>
      <c r="B14" s="250" t="s">
        <v>144</v>
      </c>
      <c r="C14" s="249" t="s">
        <v>145</v>
      </c>
      <c r="D14" s="56" t="s">
        <v>481</v>
      </c>
      <c r="E14" s="251" t="s">
        <v>146</v>
      </c>
      <c r="F14" s="252" t="s">
        <v>390</v>
      </c>
      <c r="G14" s="253">
        <v>0</v>
      </c>
      <c r="H14" s="253">
        <v>0</v>
      </c>
      <c r="I14" s="253">
        <v>0</v>
      </c>
      <c r="J14" s="256">
        <f t="shared" si="0"/>
        <v>0</v>
      </c>
      <c r="K14" s="253">
        <f t="shared" si="2"/>
        <v>0</v>
      </c>
      <c r="L14" s="253">
        <v>0</v>
      </c>
      <c r="M14" s="253">
        <v>0</v>
      </c>
      <c r="N14" s="58">
        <v>0</v>
      </c>
      <c r="O14" s="58">
        <v>0</v>
      </c>
      <c r="P14" s="58">
        <v>0.69889999999999997</v>
      </c>
    </row>
    <row r="15" spans="1:16" ht="80.25" customHeight="1">
      <c r="A15" s="249">
        <v>13</v>
      </c>
      <c r="B15" s="60" t="s">
        <v>310</v>
      </c>
      <c r="C15" s="60" t="s">
        <v>150</v>
      </c>
      <c r="D15" s="56" t="s">
        <v>481</v>
      </c>
      <c r="E15" s="76" t="s">
        <v>151</v>
      </c>
      <c r="F15" s="61" t="s">
        <v>394</v>
      </c>
      <c r="G15" s="58">
        <v>0</v>
      </c>
      <c r="H15" s="58">
        <v>13.26</v>
      </c>
      <c r="I15" s="58">
        <v>541.03</v>
      </c>
      <c r="J15" s="58">
        <f t="shared" si="0"/>
        <v>554.29</v>
      </c>
      <c r="K15" s="58">
        <f t="shared" ref="K15:K20" si="3">(J15*10000000)/61.05</f>
        <v>90792792.792792797</v>
      </c>
      <c r="L15" s="58">
        <v>54.15</v>
      </c>
      <c r="M15" s="58">
        <v>28.66</v>
      </c>
      <c r="N15" s="58">
        <f>554.29+54.15+28.66</f>
        <v>637.09999999999991</v>
      </c>
      <c r="O15" s="58">
        <v>88.97</v>
      </c>
      <c r="P15" s="58">
        <v>144.22</v>
      </c>
    </row>
    <row r="16" spans="1:16" ht="22.5">
      <c r="A16" s="55">
        <v>14</v>
      </c>
      <c r="B16" s="56" t="s">
        <v>157</v>
      </c>
      <c r="C16" s="56" t="s">
        <v>158</v>
      </c>
      <c r="D16" s="56" t="s">
        <v>481</v>
      </c>
      <c r="E16" s="121" t="s">
        <v>123</v>
      </c>
      <c r="F16" s="380" t="s">
        <v>391</v>
      </c>
      <c r="G16" s="58">
        <v>0</v>
      </c>
      <c r="H16" s="58">
        <v>0</v>
      </c>
      <c r="I16" s="58">
        <v>6.0620000000000003</v>
      </c>
      <c r="J16" s="118">
        <f t="shared" si="0"/>
        <v>6.0620000000000003</v>
      </c>
      <c r="K16" s="58">
        <f t="shared" si="3"/>
        <v>992956.59295659303</v>
      </c>
      <c r="L16" s="58">
        <v>0</v>
      </c>
      <c r="M16" s="58">
        <v>0</v>
      </c>
      <c r="N16" s="58">
        <v>6.0620000000000003</v>
      </c>
      <c r="O16" s="58">
        <v>0</v>
      </c>
      <c r="P16" s="58">
        <v>0.115</v>
      </c>
    </row>
    <row r="17" spans="1:16" ht="24" customHeight="1">
      <c r="A17" s="249">
        <v>15</v>
      </c>
      <c r="B17" s="60" t="s">
        <v>298</v>
      </c>
      <c r="C17" s="125" t="s">
        <v>114</v>
      </c>
      <c r="D17" s="56" t="s">
        <v>481</v>
      </c>
      <c r="E17" s="61" t="s">
        <v>6</v>
      </c>
      <c r="F17" s="209" t="s">
        <v>270</v>
      </c>
      <c r="G17" s="58">
        <v>52.47</v>
      </c>
      <c r="H17" s="58">
        <v>0</v>
      </c>
      <c r="I17" s="58">
        <v>0</v>
      </c>
      <c r="J17" s="58">
        <f t="shared" si="0"/>
        <v>52.47</v>
      </c>
      <c r="K17" s="58">
        <f t="shared" si="3"/>
        <v>8594594.5945945941</v>
      </c>
      <c r="L17" s="58">
        <v>0</v>
      </c>
      <c r="M17" s="58">
        <v>0</v>
      </c>
      <c r="N17" s="58">
        <v>52.47</v>
      </c>
      <c r="O17" s="58">
        <v>0.24</v>
      </c>
      <c r="P17" s="58">
        <v>0</v>
      </c>
    </row>
    <row r="18" spans="1:16" ht="22.5">
      <c r="A18" s="55">
        <v>16</v>
      </c>
      <c r="B18" s="56" t="s">
        <v>106</v>
      </c>
      <c r="C18" s="56" t="s">
        <v>323</v>
      </c>
      <c r="D18" s="56" t="s">
        <v>481</v>
      </c>
      <c r="E18" s="382" t="s">
        <v>6</v>
      </c>
      <c r="F18" s="380" t="s">
        <v>374</v>
      </c>
      <c r="G18" s="58">
        <v>23.568000000000001</v>
      </c>
      <c r="H18" s="58">
        <v>0</v>
      </c>
      <c r="I18" s="58">
        <v>0</v>
      </c>
      <c r="J18" s="118">
        <f t="shared" si="0"/>
        <v>23.568000000000001</v>
      </c>
      <c r="K18" s="58">
        <f t="shared" si="3"/>
        <v>3860442.2604422607</v>
      </c>
      <c r="L18" s="58">
        <v>0</v>
      </c>
      <c r="M18" s="58">
        <v>6.82</v>
      </c>
      <c r="N18" s="58">
        <v>30.388000000000002</v>
      </c>
      <c r="O18" s="58">
        <v>7.0000000000000007E-2</v>
      </c>
      <c r="P18" s="58">
        <v>0</v>
      </c>
    </row>
    <row r="19" spans="1:16" ht="22.5">
      <c r="A19" s="249">
        <v>17</v>
      </c>
      <c r="B19" s="56" t="s">
        <v>136</v>
      </c>
      <c r="C19" s="56" t="s">
        <v>137</v>
      </c>
      <c r="D19" s="56" t="s">
        <v>481</v>
      </c>
      <c r="E19" s="121" t="s">
        <v>112</v>
      </c>
      <c r="F19" s="380" t="s">
        <v>138</v>
      </c>
      <c r="G19" s="58">
        <v>0</v>
      </c>
      <c r="H19" s="58">
        <v>0</v>
      </c>
      <c r="I19" s="58">
        <v>126.16</v>
      </c>
      <c r="J19" s="58">
        <f t="shared" si="0"/>
        <v>126.16</v>
      </c>
      <c r="K19" s="58">
        <f t="shared" si="3"/>
        <v>20665028.665028665</v>
      </c>
      <c r="L19" s="58">
        <v>23.12</v>
      </c>
      <c r="M19" s="58">
        <v>122.88</v>
      </c>
      <c r="N19" s="58">
        <v>272.16000000000003</v>
      </c>
      <c r="O19" s="58">
        <v>42.26</v>
      </c>
      <c r="P19" s="58">
        <v>74.58</v>
      </c>
    </row>
    <row r="20" spans="1:16" ht="22.5">
      <c r="A20" s="55">
        <v>18</v>
      </c>
      <c r="B20" s="251" t="s">
        <v>294</v>
      </c>
      <c r="C20" s="259" t="s">
        <v>101</v>
      </c>
      <c r="D20" s="56" t="s">
        <v>481</v>
      </c>
      <c r="E20" s="260" t="s">
        <v>112</v>
      </c>
      <c r="F20" s="252" t="s">
        <v>295</v>
      </c>
      <c r="G20" s="261">
        <v>0</v>
      </c>
      <c r="H20" s="261">
        <v>10.068</v>
      </c>
      <c r="I20" s="261">
        <f>654.65+317.14</f>
        <v>971.79</v>
      </c>
      <c r="J20" s="256">
        <f t="shared" si="0"/>
        <v>981.85799999999995</v>
      </c>
      <c r="K20" s="253">
        <f t="shared" si="3"/>
        <v>160828501.22850123</v>
      </c>
      <c r="L20" s="261">
        <f>3.2+2.12</f>
        <v>5.32</v>
      </c>
      <c r="M20" s="261">
        <f>94.563+43.07</f>
        <v>137.63300000000001</v>
      </c>
      <c r="N20" s="120">
        <f>I20+L20+M20</f>
        <v>1114.7429999999999</v>
      </c>
      <c r="O20" s="210">
        <f>0.947+0.31</f>
        <v>1.2569999999999999</v>
      </c>
      <c r="P20" s="210">
        <f>232.95+43.64</f>
        <v>276.58999999999997</v>
      </c>
    </row>
    <row r="21" spans="1:16" ht="22.5">
      <c r="A21" s="249">
        <v>19</v>
      </c>
      <c r="B21" s="250" t="s">
        <v>140</v>
      </c>
      <c r="C21" s="250" t="s">
        <v>299</v>
      </c>
      <c r="D21" s="56" t="s">
        <v>481</v>
      </c>
      <c r="E21" s="251" t="s">
        <v>90</v>
      </c>
      <c r="F21" s="252" t="s">
        <v>139</v>
      </c>
      <c r="G21" s="253">
        <v>0</v>
      </c>
      <c r="H21" s="253">
        <v>0</v>
      </c>
      <c r="I21" s="253">
        <v>0</v>
      </c>
      <c r="J21" s="253">
        <f t="shared" si="0"/>
        <v>0</v>
      </c>
      <c r="K21" s="253">
        <f>(J21*1000000)/61.05</f>
        <v>0</v>
      </c>
      <c r="L21" s="253">
        <v>1.2</v>
      </c>
      <c r="M21" s="253">
        <v>10.63</v>
      </c>
      <c r="N21" s="58">
        <f>SUM(L21:M21)</f>
        <v>11.83</v>
      </c>
      <c r="O21" s="58">
        <v>40.21</v>
      </c>
      <c r="P21" s="58">
        <v>43.05</v>
      </c>
    </row>
    <row r="22" spans="1:16">
      <c r="A22" s="393" t="s">
        <v>166</v>
      </c>
      <c r="B22" s="394"/>
      <c r="C22" s="394"/>
      <c r="D22" s="394"/>
      <c r="E22" s="394"/>
      <c r="F22" s="395"/>
      <c r="G22" s="129">
        <f t="shared" ref="G22:P22" si="4">SUM(G3:G21)</f>
        <v>237.74800000000002</v>
      </c>
      <c r="H22" s="129">
        <f t="shared" si="4"/>
        <v>126.298</v>
      </c>
      <c r="I22" s="129">
        <f t="shared" si="4"/>
        <v>5815.5629999999992</v>
      </c>
      <c r="J22" s="129">
        <f t="shared" si="4"/>
        <v>6179.6990000000005</v>
      </c>
      <c r="K22" s="129">
        <f t="shared" si="4"/>
        <v>890964194.92219496</v>
      </c>
      <c r="L22" s="129">
        <f t="shared" si="4"/>
        <v>1723.665</v>
      </c>
      <c r="M22" s="129">
        <f t="shared" si="4"/>
        <v>665.69099999999992</v>
      </c>
      <c r="N22" s="129">
        <f t="shared" si="4"/>
        <v>8316.1270000000004</v>
      </c>
      <c r="O22" s="129">
        <f t="shared" si="4"/>
        <v>750.49700000000007</v>
      </c>
      <c r="P22" s="129">
        <f t="shared" si="4"/>
        <v>4084.1970000000001</v>
      </c>
    </row>
  </sheetData>
  <mergeCells count="4">
    <mergeCell ref="N1:P1"/>
    <mergeCell ref="G2:J2"/>
    <mergeCell ref="A22:F22"/>
    <mergeCell ref="A1:J1"/>
  </mergeCells>
  <pageMargins left="0.7" right="0.7" top="0.75" bottom="0.75" header="0.3" footer="0.3"/>
  <pageSetup paperSize="9" orientation="portrait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topLeftCell="A7" zoomScaleSheetLayoutView="100" workbookViewId="0">
      <selection activeCell="H9" sqref="H9"/>
    </sheetView>
  </sheetViews>
  <sheetFormatPr defaultRowHeight="15"/>
  <cols>
    <col min="1" max="1" width="5.85546875" customWidth="1"/>
    <col min="2" max="2" width="16.28515625" customWidth="1"/>
    <col min="3" max="3" width="13.28515625" customWidth="1"/>
    <col min="4" max="4" width="4.42578125" hidden="1" customWidth="1"/>
    <col min="6" max="6" width="11" customWidth="1"/>
  </cols>
  <sheetData>
    <row r="1" spans="1:9" ht="15.75">
      <c r="A1" s="472" t="s">
        <v>487</v>
      </c>
      <c r="B1" s="473"/>
      <c r="C1" s="473"/>
      <c r="D1" s="473"/>
      <c r="E1" s="473"/>
      <c r="F1" s="473"/>
      <c r="G1" s="473"/>
      <c r="H1" s="473"/>
      <c r="I1" s="473"/>
    </row>
    <row r="2" spans="1:9" ht="55.5">
      <c r="A2" s="112" t="s">
        <v>168</v>
      </c>
      <c r="B2" s="112" t="s">
        <v>1</v>
      </c>
      <c r="C2" s="112" t="s">
        <v>2</v>
      </c>
      <c r="D2" s="112" t="s">
        <v>479</v>
      </c>
      <c r="E2" s="379" t="s">
        <v>3</v>
      </c>
      <c r="F2" s="381" t="s">
        <v>360</v>
      </c>
      <c r="G2" s="397" t="s">
        <v>4</v>
      </c>
      <c r="H2" s="397"/>
      <c r="I2" s="397"/>
    </row>
    <row r="3" spans="1:9">
      <c r="A3" s="112"/>
      <c r="B3" s="112"/>
      <c r="C3" s="112"/>
      <c r="D3" s="112"/>
      <c r="E3" s="379"/>
      <c r="F3" s="381"/>
      <c r="G3" s="234" t="s">
        <v>425</v>
      </c>
      <c r="H3" s="234" t="s">
        <v>426</v>
      </c>
      <c r="I3" s="112" t="s">
        <v>427</v>
      </c>
    </row>
    <row r="4" spans="1:9" ht="21">
      <c r="A4" s="112">
        <v>1</v>
      </c>
      <c r="B4" s="112" t="s">
        <v>240</v>
      </c>
      <c r="C4" s="112" t="s">
        <v>486</v>
      </c>
      <c r="D4" s="112" t="s">
        <v>481</v>
      </c>
      <c r="E4" s="379" t="s">
        <v>123</v>
      </c>
      <c r="F4" s="24" t="s">
        <v>241</v>
      </c>
      <c r="G4" s="234">
        <v>3123.26</v>
      </c>
      <c r="H4" s="234">
        <v>2155.41</v>
      </c>
      <c r="I4" s="383">
        <v>1708</v>
      </c>
    </row>
    <row r="5" spans="1:9" ht="22.5">
      <c r="A5" s="249">
        <v>2</v>
      </c>
      <c r="B5" s="250" t="s">
        <v>88</v>
      </c>
      <c r="C5" s="250" t="s">
        <v>89</v>
      </c>
      <c r="D5" s="56" t="s">
        <v>481</v>
      </c>
      <c r="E5" s="251" t="s">
        <v>90</v>
      </c>
      <c r="F5" s="252" t="s">
        <v>381</v>
      </c>
      <c r="G5" s="2">
        <v>1292.48</v>
      </c>
      <c r="H5" s="2">
        <v>1854.38</v>
      </c>
      <c r="I5" s="2">
        <v>2133.38</v>
      </c>
    </row>
    <row r="6" spans="1:9" ht="45">
      <c r="A6" s="112">
        <v>3</v>
      </c>
      <c r="B6" s="56" t="s">
        <v>92</v>
      </c>
      <c r="C6" s="56" t="s">
        <v>93</v>
      </c>
      <c r="D6" s="56" t="s">
        <v>481</v>
      </c>
      <c r="E6" s="382" t="s">
        <v>94</v>
      </c>
      <c r="F6" s="380" t="s">
        <v>382</v>
      </c>
      <c r="G6" s="2">
        <v>249.85</v>
      </c>
      <c r="H6" s="2">
        <v>64.900000000000006</v>
      </c>
      <c r="I6" s="204">
        <v>122.02</v>
      </c>
    </row>
    <row r="7" spans="1:9" ht="22.5">
      <c r="A7" s="249">
        <v>4</v>
      </c>
      <c r="B7" s="250" t="s">
        <v>100</v>
      </c>
      <c r="C7" s="250" t="s">
        <v>101</v>
      </c>
      <c r="D7" s="56" t="s">
        <v>481</v>
      </c>
      <c r="E7" s="251" t="s">
        <v>6</v>
      </c>
      <c r="F7" s="252" t="s">
        <v>384</v>
      </c>
      <c r="G7" s="2">
        <v>23.41</v>
      </c>
      <c r="H7" s="2">
        <v>37.49</v>
      </c>
      <c r="I7" s="253">
        <v>38.49</v>
      </c>
    </row>
    <row r="8" spans="1:9" ht="22.5">
      <c r="A8" s="112">
        <v>5</v>
      </c>
      <c r="B8" s="250" t="s">
        <v>103</v>
      </c>
      <c r="C8" s="250" t="s">
        <v>104</v>
      </c>
      <c r="D8" s="56" t="s">
        <v>481</v>
      </c>
      <c r="E8" s="251" t="s">
        <v>90</v>
      </c>
      <c r="F8" s="252" t="s">
        <v>385</v>
      </c>
      <c r="G8" s="2">
        <v>49.85</v>
      </c>
      <c r="H8" s="2">
        <v>54.84</v>
      </c>
      <c r="I8" s="253">
        <v>264.25</v>
      </c>
    </row>
    <row r="9" spans="1:9" ht="33.75">
      <c r="A9" s="249">
        <v>6</v>
      </c>
      <c r="B9" s="250" t="s">
        <v>108</v>
      </c>
      <c r="C9" s="250" t="s">
        <v>109</v>
      </c>
      <c r="D9" s="56" t="s">
        <v>481</v>
      </c>
      <c r="E9" s="251" t="s">
        <v>126</v>
      </c>
      <c r="F9" s="252" t="s">
        <v>371</v>
      </c>
      <c r="G9" s="2">
        <v>778.6</v>
      </c>
      <c r="H9" s="2">
        <v>1016.62</v>
      </c>
      <c r="I9" s="253">
        <v>793.5</v>
      </c>
    </row>
    <row r="10" spans="1:9" ht="33.75">
      <c r="A10" s="112">
        <v>7</v>
      </c>
      <c r="B10" s="250" t="s">
        <v>110</v>
      </c>
      <c r="C10" s="250" t="s">
        <v>101</v>
      </c>
      <c r="D10" s="56" t="s">
        <v>481</v>
      </c>
      <c r="E10" s="251" t="s">
        <v>6</v>
      </c>
      <c r="F10" s="252" t="s">
        <v>386</v>
      </c>
      <c r="G10" s="2">
        <v>76.19</v>
      </c>
      <c r="H10" s="2">
        <v>88.21</v>
      </c>
      <c r="I10" s="253">
        <v>123.15</v>
      </c>
    </row>
    <row r="11" spans="1:9" ht="22.5">
      <c r="A11" s="249">
        <v>8</v>
      </c>
      <c r="B11" s="250" t="s">
        <v>115</v>
      </c>
      <c r="C11" s="250" t="s">
        <v>116</v>
      </c>
      <c r="D11" s="56" t="s">
        <v>481</v>
      </c>
      <c r="E11" s="251" t="s">
        <v>90</v>
      </c>
      <c r="F11" s="257" t="s">
        <v>387</v>
      </c>
      <c r="G11" s="2">
        <v>146.26</v>
      </c>
      <c r="H11" s="2">
        <v>215.37700000000001</v>
      </c>
      <c r="I11" s="253">
        <v>189.12</v>
      </c>
    </row>
    <row r="12" spans="1:9" ht="22.5">
      <c r="A12" s="112">
        <v>9</v>
      </c>
      <c r="B12" s="56" t="s">
        <v>121</v>
      </c>
      <c r="C12" s="56" t="s">
        <v>122</v>
      </c>
      <c r="D12" s="56" t="s">
        <v>481</v>
      </c>
      <c r="E12" s="121" t="s">
        <v>123</v>
      </c>
      <c r="F12" s="380" t="s">
        <v>367</v>
      </c>
      <c r="G12" s="2"/>
      <c r="H12" s="2">
        <v>339.91</v>
      </c>
      <c r="I12" s="253">
        <v>466.58</v>
      </c>
    </row>
    <row r="13" spans="1:9" ht="33.75">
      <c r="A13" s="249">
        <v>10</v>
      </c>
      <c r="B13" s="56" t="s">
        <v>124</v>
      </c>
      <c r="C13" s="56" t="s">
        <v>125</v>
      </c>
      <c r="D13" s="56" t="s">
        <v>481</v>
      </c>
      <c r="E13" s="382" t="s">
        <v>126</v>
      </c>
      <c r="F13" s="380" t="s">
        <v>388</v>
      </c>
      <c r="G13" s="2">
        <v>0</v>
      </c>
      <c r="H13" s="2">
        <v>0.53</v>
      </c>
      <c r="I13" s="253">
        <v>20.21</v>
      </c>
    </row>
    <row r="14" spans="1:9" ht="33.75">
      <c r="A14" s="112">
        <v>11</v>
      </c>
      <c r="B14" s="56" t="s">
        <v>128</v>
      </c>
      <c r="C14" s="56" t="s">
        <v>114</v>
      </c>
      <c r="D14" s="56" t="s">
        <v>481</v>
      </c>
      <c r="E14" s="382" t="s">
        <v>129</v>
      </c>
      <c r="F14" s="380" t="s">
        <v>389</v>
      </c>
      <c r="G14" s="2">
        <v>0</v>
      </c>
      <c r="H14" s="2">
        <v>0</v>
      </c>
      <c r="I14" s="253">
        <v>281.26100000000002</v>
      </c>
    </row>
    <row r="15" spans="1:9" ht="22.5">
      <c r="A15" s="249">
        <v>12</v>
      </c>
      <c r="B15" s="56" t="s">
        <v>141</v>
      </c>
      <c r="C15" s="56" t="s">
        <v>137</v>
      </c>
      <c r="D15" s="56" t="s">
        <v>481</v>
      </c>
      <c r="E15" s="382" t="s">
        <v>142</v>
      </c>
      <c r="F15" s="380" t="s">
        <v>143</v>
      </c>
      <c r="G15" s="2">
        <v>1.3</v>
      </c>
      <c r="H15" s="2">
        <v>1.36</v>
      </c>
      <c r="I15" s="253">
        <v>3.33</v>
      </c>
    </row>
    <row r="16" spans="1:9" ht="45">
      <c r="A16" s="112">
        <v>13</v>
      </c>
      <c r="B16" s="250" t="s">
        <v>144</v>
      </c>
      <c r="C16" s="249" t="s">
        <v>145</v>
      </c>
      <c r="D16" s="56" t="s">
        <v>481</v>
      </c>
      <c r="E16" s="251" t="s">
        <v>146</v>
      </c>
      <c r="F16" s="252" t="s">
        <v>390</v>
      </c>
      <c r="G16" s="2">
        <v>0</v>
      </c>
      <c r="H16" s="2">
        <v>0</v>
      </c>
      <c r="I16" s="253">
        <v>0</v>
      </c>
    </row>
    <row r="17" spans="1:9" ht="78.75">
      <c r="A17" s="249">
        <v>14</v>
      </c>
      <c r="B17" s="60" t="s">
        <v>310</v>
      </c>
      <c r="C17" s="60" t="s">
        <v>150</v>
      </c>
      <c r="D17" s="56" t="s">
        <v>481</v>
      </c>
      <c r="E17" s="76" t="s">
        <v>151</v>
      </c>
      <c r="F17" s="61" t="s">
        <v>394</v>
      </c>
      <c r="G17" s="2">
        <v>227.95</v>
      </c>
      <c r="H17" s="2">
        <v>133.06</v>
      </c>
      <c r="I17" s="253">
        <v>554.29</v>
      </c>
    </row>
    <row r="18" spans="1:9" ht="22.5">
      <c r="A18" s="112">
        <v>15</v>
      </c>
      <c r="B18" s="56" t="s">
        <v>157</v>
      </c>
      <c r="C18" s="56" t="s">
        <v>158</v>
      </c>
      <c r="D18" s="56" t="s">
        <v>481</v>
      </c>
      <c r="E18" s="121" t="s">
        <v>123</v>
      </c>
      <c r="F18" s="380" t="s">
        <v>391</v>
      </c>
      <c r="G18" s="2">
        <v>0.317</v>
      </c>
      <c r="H18" s="2">
        <v>3.26</v>
      </c>
      <c r="I18" s="253">
        <v>6.0620000000000003</v>
      </c>
    </row>
    <row r="19" spans="1:9" ht="22.5">
      <c r="A19" s="249">
        <v>16</v>
      </c>
      <c r="B19" s="60" t="s">
        <v>298</v>
      </c>
      <c r="C19" s="125" t="s">
        <v>114</v>
      </c>
      <c r="D19" s="56" t="s">
        <v>481</v>
      </c>
      <c r="E19" s="61" t="s">
        <v>6</v>
      </c>
      <c r="F19" s="209" t="s">
        <v>270</v>
      </c>
      <c r="G19" s="2">
        <v>16.23</v>
      </c>
      <c r="H19" s="2">
        <v>51.37</v>
      </c>
      <c r="I19" s="253">
        <v>52.47</v>
      </c>
    </row>
    <row r="20" spans="1:9" ht="22.5">
      <c r="A20" s="112">
        <v>17</v>
      </c>
      <c r="B20" s="56" t="s">
        <v>106</v>
      </c>
      <c r="C20" s="56" t="s">
        <v>323</v>
      </c>
      <c r="D20" s="56" t="s">
        <v>481</v>
      </c>
      <c r="E20" s="382" t="s">
        <v>6</v>
      </c>
      <c r="F20" s="380" t="s">
        <v>374</v>
      </c>
      <c r="G20" s="2">
        <v>2</v>
      </c>
      <c r="H20" s="2">
        <v>14.53</v>
      </c>
      <c r="I20" s="253">
        <v>23.568000000000001</v>
      </c>
    </row>
    <row r="21" spans="1:9" ht="22.5">
      <c r="A21" s="249">
        <v>18</v>
      </c>
      <c r="B21" s="56" t="s">
        <v>136</v>
      </c>
      <c r="C21" s="56" t="s">
        <v>137</v>
      </c>
      <c r="D21" s="56" t="s">
        <v>481</v>
      </c>
      <c r="E21" s="121" t="s">
        <v>112</v>
      </c>
      <c r="F21" s="380" t="s">
        <v>138</v>
      </c>
      <c r="G21" s="2">
        <v>10.25</v>
      </c>
      <c r="H21" s="2">
        <v>53.1</v>
      </c>
      <c r="I21" s="253">
        <v>126.16</v>
      </c>
    </row>
    <row r="22" spans="1:9" ht="22.5">
      <c r="A22" s="112">
        <v>19</v>
      </c>
      <c r="B22" s="251" t="s">
        <v>294</v>
      </c>
      <c r="C22" s="259" t="s">
        <v>101</v>
      </c>
      <c r="D22" s="56" t="s">
        <v>481</v>
      </c>
      <c r="E22" s="260" t="s">
        <v>112</v>
      </c>
      <c r="F22" s="252" t="s">
        <v>295</v>
      </c>
      <c r="G22" s="2">
        <v>437.18</v>
      </c>
      <c r="H22" s="2">
        <v>1045.8800000000001</v>
      </c>
      <c r="I22" s="253">
        <v>981.85799999999995</v>
      </c>
    </row>
    <row r="23" spans="1:9" ht="22.5">
      <c r="A23" s="249">
        <v>20</v>
      </c>
      <c r="B23" s="250" t="s">
        <v>140</v>
      </c>
      <c r="C23" s="250" t="s">
        <v>299</v>
      </c>
      <c r="D23" s="56" t="s">
        <v>481</v>
      </c>
      <c r="E23" s="251" t="s">
        <v>90</v>
      </c>
      <c r="F23" s="252" t="s">
        <v>139</v>
      </c>
      <c r="G23" s="2">
        <v>0</v>
      </c>
      <c r="H23" s="2">
        <v>0</v>
      </c>
      <c r="I23" s="253">
        <v>0</v>
      </c>
    </row>
    <row r="24" spans="1:9">
      <c r="A24" s="471" t="s">
        <v>166</v>
      </c>
      <c r="B24" s="471"/>
      <c r="C24" s="471"/>
      <c r="D24" s="471"/>
      <c r="E24" s="471"/>
      <c r="F24" s="471"/>
      <c r="G24" s="2">
        <f>SUM(G4:G23)</f>
        <v>6435.1270000000004</v>
      </c>
      <c r="H24" s="2">
        <f>SUM(H4:H23)</f>
        <v>7130.2270000000008</v>
      </c>
      <c r="I24" s="129">
        <f>SUM(I4:I23)</f>
        <v>7887.6989999999996</v>
      </c>
    </row>
  </sheetData>
  <mergeCells count="3">
    <mergeCell ref="G2:I2"/>
    <mergeCell ref="A24:F24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topLeftCell="A13" workbookViewId="0">
      <selection activeCell="G46" sqref="G46"/>
    </sheetView>
  </sheetViews>
  <sheetFormatPr defaultRowHeight="15"/>
  <cols>
    <col min="2" max="2" width="16.85546875" customWidth="1"/>
    <col min="4" max="4" width="13.5703125" customWidth="1"/>
    <col min="5" max="5" width="14" customWidth="1"/>
  </cols>
  <sheetData>
    <row r="1" spans="1:9" ht="33.75" customHeight="1">
      <c r="A1" s="474" t="s">
        <v>488</v>
      </c>
      <c r="B1" s="474"/>
      <c r="C1" s="474"/>
      <c r="D1" s="474"/>
      <c r="E1" s="474"/>
      <c r="F1" s="384"/>
      <c r="G1" s="384"/>
      <c r="H1" s="384"/>
      <c r="I1" s="384"/>
    </row>
    <row r="2" spans="1:9">
      <c r="A2" s="387"/>
      <c r="B2" s="387"/>
      <c r="C2" s="387"/>
      <c r="D2" s="387"/>
      <c r="E2" s="387"/>
    </row>
    <row r="3" spans="1:9" ht="16.5">
      <c r="A3" s="388" t="s">
        <v>338</v>
      </c>
      <c r="B3" s="64" t="s">
        <v>339</v>
      </c>
      <c r="C3" s="387" t="s">
        <v>489</v>
      </c>
      <c r="D3" s="387" t="s">
        <v>490</v>
      </c>
      <c r="E3" s="387" t="s">
        <v>491</v>
      </c>
    </row>
    <row r="4" spans="1:9" ht="37.5" customHeight="1">
      <c r="A4" s="389">
        <v>1</v>
      </c>
      <c r="B4" s="385" t="s">
        <v>135</v>
      </c>
      <c r="C4" s="390">
        <v>146.58000000000001</v>
      </c>
      <c r="D4" s="391">
        <v>430.14</v>
      </c>
      <c r="E4" s="392">
        <v>204</v>
      </c>
    </row>
    <row r="5" spans="1:9" ht="51" customHeight="1">
      <c r="A5" s="389">
        <v>2</v>
      </c>
      <c r="B5" s="385" t="s">
        <v>343</v>
      </c>
      <c r="C5" s="390">
        <v>29366.76</v>
      </c>
      <c r="D5" s="391">
        <v>12126.7</v>
      </c>
      <c r="E5" s="392">
        <v>157708</v>
      </c>
    </row>
    <row r="6" spans="1:9" ht="47.25" customHeight="1">
      <c r="A6" s="389">
        <v>3</v>
      </c>
      <c r="B6" s="385" t="s">
        <v>344</v>
      </c>
      <c r="C6" s="390">
        <v>93.21</v>
      </c>
      <c r="D6" s="391">
        <v>98</v>
      </c>
      <c r="E6" s="392">
        <v>0</v>
      </c>
    </row>
    <row r="7" spans="1:9">
      <c r="A7" s="389">
        <v>4</v>
      </c>
      <c r="B7" s="385" t="s">
        <v>345</v>
      </c>
      <c r="C7" s="390">
        <v>3.16</v>
      </c>
      <c r="D7" s="391">
        <v>108.98</v>
      </c>
      <c r="E7" s="392">
        <v>201</v>
      </c>
    </row>
    <row r="8" spans="1:9">
      <c r="A8" s="389">
        <v>5</v>
      </c>
      <c r="B8" s="385" t="s">
        <v>346</v>
      </c>
      <c r="C8" s="390">
        <v>312.07</v>
      </c>
      <c r="D8" s="391">
        <v>165.66</v>
      </c>
      <c r="E8" s="392">
        <v>1543</v>
      </c>
    </row>
    <row r="9" spans="1:9" ht="51.75" customHeight="1">
      <c r="A9" s="389">
        <v>6</v>
      </c>
      <c r="B9" s="385" t="s">
        <v>347</v>
      </c>
      <c r="C9" s="390">
        <v>4358.54</v>
      </c>
      <c r="D9" s="391">
        <v>238.36</v>
      </c>
      <c r="E9" s="392">
        <v>1576</v>
      </c>
    </row>
    <row r="10" spans="1:9" ht="78.75" customHeight="1">
      <c r="A10" s="389">
        <v>7</v>
      </c>
      <c r="B10" s="385" t="s">
        <v>348</v>
      </c>
      <c r="C10" s="390">
        <v>6890.69</v>
      </c>
      <c r="D10" s="391">
        <v>6291.38</v>
      </c>
      <c r="E10" s="392">
        <v>9464</v>
      </c>
    </row>
    <row r="11" spans="1:9">
      <c r="A11" s="389">
        <v>8</v>
      </c>
      <c r="B11" s="385" t="s">
        <v>349</v>
      </c>
      <c r="C11" s="390">
        <v>10.47</v>
      </c>
      <c r="D11" s="391">
        <v>0.1</v>
      </c>
      <c r="E11" s="392">
        <v>175</v>
      </c>
    </row>
    <row r="12" spans="1:9" ht="30">
      <c r="A12" s="389">
        <v>9</v>
      </c>
      <c r="B12" s="385" t="s">
        <v>350</v>
      </c>
      <c r="C12" s="390">
        <v>0</v>
      </c>
      <c r="D12" s="391">
        <v>0</v>
      </c>
      <c r="E12" s="392">
        <v>232</v>
      </c>
    </row>
    <row r="13" spans="1:9" ht="61.5" customHeight="1">
      <c r="A13" s="389">
        <v>10</v>
      </c>
      <c r="B13" s="385" t="s">
        <v>351</v>
      </c>
      <c r="C13" s="390">
        <v>145.56</v>
      </c>
      <c r="D13" s="391">
        <v>44.81</v>
      </c>
      <c r="E13" s="392">
        <v>3345</v>
      </c>
    </row>
    <row r="14" spans="1:9">
      <c r="A14" s="389">
        <v>11</v>
      </c>
      <c r="B14" s="385" t="s">
        <v>284</v>
      </c>
      <c r="C14" s="390">
        <v>13.01</v>
      </c>
      <c r="D14" s="387"/>
      <c r="E14" s="387"/>
    </row>
    <row r="15" spans="1:9" ht="30">
      <c r="A15" s="389">
        <v>12</v>
      </c>
      <c r="B15" s="385" t="s">
        <v>352</v>
      </c>
      <c r="C15" s="390">
        <v>343.98</v>
      </c>
      <c r="D15" s="391">
        <v>434.52</v>
      </c>
      <c r="E15" s="392">
        <v>57</v>
      </c>
    </row>
    <row r="16" spans="1:9" ht="60">
      <c r="A16" s="389">
        <v>13</v>
      </c>
      <c r="B16" s="385" t="s">
        <v>353</v>
      </c>
      <c r="C16" s="390">
        <v>160.9</v>
      </c>
      <c r="D16" s="391">
        <v>864.2</v>
      </c>
      <c r="E16" s="392">
        <v>121</v>
      </c>
    </row>
    <row r="17" spans="1:5" ht="30">
      <c r="A17" s="389">
        <v>14</v>
      </c>
      <c r="B17" s="385" t="s">
        <v>354</v>
      </c>
      <c r="C17" s="390">
        <v>180.56</v>
      </c>
      <c r="D17" s="391">
        <v>10.58</v>
      </c>
      <c r="E17" s="392">
        <v>89</v>
      </c>
    </row>
    <row r="18" spans="1:5" ht="30">
      <c r="A18" s="389">
        <v>15</v>
      </c>
      <c r="B18" s="385" t="s">
        <v>355</v>
      </c>
      <c r="C18" s="390">
        <v>794.11</v>
      </c>
      <c r="D18" s="391">
        <v>816.06</v>
      </c>
      <c r="E18" s="392">
        <v>16620</v>
      </c>
    </row>
    <row r="19" spans="1:5" ht="45">
      <c r="A19" s="389">
        <v>16</v>
      </c>
      <c r="B19" s="385" t="s">
        <v>356</v>
      </c>
      <c r="C19" s="390">
        <v>4.95</v>
      </c>
      <c r="D19" s="391">
        <v>0</v>
      </c>
      <c r="E19" s="392">
        <v>0</v>
      </c>
    </row>
    <row r="20" spans="1:5">
      <c r="A20" s="389">
        <v>17</v>
      </c>
      <c r="B20" s="385" t="s">
        <v>357</v>
      </c>
      <c r="C20" s="390">
        <v>2174.23</v>
      </c>
      <c r="D20" s="391">
        <v>11841.46</v>
      </c>
      <c r="E20" s="392">
        <v>9138</v>
      </c>
    </row>
    <row r="21" spans="1:5">
      <c r="A21" s="389" t="s">
        <v>415</v>
      </c>
      <c r="B21" s="386" t="s">
        <v>9</v>
      </c>
      <c r="C21" s="390">
        <v>44998.78</v>
      </c>
      <c r="D21" s="391">
        <v>33470.95076</v>
      </c>
      <c r="E21" s="392">
        <v>200473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workbookViewId="0">
      <pane xSplit="8" ySplit="8" topLeftCell="K69" activePane="bottomRight" state="frozen"/>
      <selection pane="topRight" activeCell="I1" sqref="I1"/>
      <selection pane="bottomLeft" activeCell="A9" sqref="A9"/>
      <selection pane="bottomRight" activeCell="Q71" sqref="Q71"/>
    </sheetView>
  </sheetViews>
  <sheetFormatPr defaultRowHeight="15"/>
  <cols>
    <col min="1" max="1" width="6.42578125" style="59" customWidth="1"/>
    <col min="2" max="2" width="16.140625" style="59" customWidth="1"/>
    <col min="3" max="3" width="7.7109375" style="59" customWidth="1"/>
    <col min="4" max="4" width="9" style="59" customWidth="1"/>
    <col min="5" max="5" width="9.42578125" style="59" customWidth="1"/>
    <col min="6" max="6" width="8" style="59" customWidth="1"/>
    <col min="7" max="7" width="8.7109375" style="59" customWidth="1"/>
    <col min="8" max="8" width="7.5703125" style="59" customWidth="1"/>
    <col min="9" max="9" width="7.140625" style="59" customWidth="1"/>
    <col min="10" max="10" width="8.140625" style="59" customWidth="1"/>
    <col min="11" max="11" width="8" style="59" customWidth="1"/>
    <col min="12" max="12" width="9.140625" style="59" customWidth="1"/>
    <col min="13" max="13" width="7.42578125" style="59" customWidth="1"/>
    <col min="14" max="14" width="8.28515625" style="59" customWidth="1"/>
    <col min="15" max="15" width="8.42578125" style="59" customWidth="1"/>
    <col min="16" max="16" width="12.7109375" style="59" customWidth="1"/>
  </cols>
  <sheetData>
    <row r="1" spans="1:16">
      <c r="A1" s="125"/>
      <c r="B1" s="125"/>
      <c r="C1" s="125"/>
      <c r="D1" s="125"/>
      <c r="E1" s="124"/>
      <c r="F1" s="124"/>
      <c r="G1" s="125"/>
      <c r="H1" s="125"/>
      <c r="I1" s="125"/>
      <c r="J1" s="411" t="s">
        <v>205</v>
      </c>
      <c r="K1" s="411"/>
      <c r="L1" s="411"/>
      <c r="M1" s="125"/>
      <c r="N1" s="125"/>
      <c r="O1" s="125"/>
      <c r="P1" s="125"/>
    </row>
    <row r="2" spans="1:16">
      <c r="A2" s="408" t="s">
        <v>407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>
      <c r="A3" s="183"/>
      <c r="B3" s="184"/>
      <c r="C3" s="337"/>
      <c r="D3" s="184"/>
      <c r="E3" s="184"/>
      <c r="F3" s="184"/>
      <c r="G3" s="184"/>
      <c r="H3" s="184" t="s">
        <v>316</v>
      </c>
      <c r="I3" s="184"/>
      <c r="J3" s="184"/>
      <c r="K3" s="184"/>
      <c r="L3" s="184"/>
      <c r="M3" s="184"/>
      <c r="N3" s="184"/>
      <c r="O3" s="184"/>
      <c r="P3" s="184"/>
    </row>
    <row r="4" spans="1:16">
      <c r="A4" s="157"/>
      <c r="B4" s="158"/>
      <c r="C4" s="158"/>
      <c r="D4" s="125"/>
      <c r="E4" s="117"/>
      <c r="F4" s="117"/>
      <c r="G4" s="159"/>
      <c r="H4" s="159"/>
      <c r="I4" s="159"/>
      <c r="J4" s="159"/>
      <c r="K4" s="159"/>
      <c r="L4" s="159"/>
      <c r="M4" s="110"/>
      <c r="N4" s="160" t="s">
        <v>206</v>
      </c>
      <c r="O4" s="110"/>
      <c r="P4" s="161"/>
    </row>
    <row r="5" spans="1:16" ht="68.25" customHeight="1">
      <c r="A5" s="185" t="s">
        <v>168</v>
      </c>
      <c r="B5" s="162" t="s">
        <v>169</v>
      </c>
      <c r="C5" s="162" t="s">
        <v>479</v>
      </c>
      <c r="D5" s="185" t="s">
        <v>207</v>
      </c>
      <c r="E5" s="180" t="s">
        <v>208</v>
      </c>
      <c r="F5" s="180" t="s">
        <v>172</v>
      </c>
      <c r="G5" s="410" t="s">
        <v>209</v>
      </c>
      <c r="H5" s="410"/>
      <c r="I5" s="397" t="s">
        <v>210</v>
      </c>
      <c r="J5" s="397"/>
      <c r="K5" s="397"/>
      <c r="L5" s="410" t="s">
        <v>211</v>
      </c>
      <c r="M5" s="410"/>
      <c r="N5" s="410" t="s">
        <v>212</v>
      </c>
      <c r="O5" s="412" t="s">
        <v>212</v>
      </c>
      <c r="P5" s="329" t="s">
        <v>474</v>
      </c>
    </row>
    <row r="6" spans="1:16" ht="31.5">
      <c r="A6" s="185"/>
      <c r="B6" s="162"/>
      <c r="C6" s="162"/>
      <c r="D6" s="180"/>
      <c r="E6" s="180"/>
      <c r="F6" s="180"/>
      <c r="G6" s="185" t="s">
        <v>213</v>
      </c>
      <c r="H6" s="185" t="s">
        <v>214</v>
      </c>
      <c r="I6" s="397" t="s">
        <v>213</v>
      </c>
      <c r="J6" s="397"/>
      <c r="K6" s="185" t="s">
        <v>215</v>
      </c>
      <c r="L6" s="185" t="s">
        <v>216</v>
      </c>
      <c r="M6" s="185" t="s">
        <v>217</v>
      </c>
      <c r="N6" s="185" t="s">
        <v>216</v>
      </c>
      <c r="O6" s="185" t="s">
        <v>217</v>
      </c>
      <c r="P6" s="185"/>
    </row>
    <row r="7" spans="1:16">
      <c r="A7" s="180"/>
      <c r="B7" s="162"/>
      <c r="C7" s="162"/>
      <c r="D7" s="163" t="s">
        <v>181</v>
      </c>
      <c r="E7" s="180"/>
      <c r="F7" s="180"/>
      <c r="G7" s="115"/>
      <c r="H7" s="115"/>
      <c r="I7" s="115" t="s">
        <v>218</v>
      </c>
      <c r="J7" s="115" t="s">
        <v>219</v>
      </c>
      <c r="K7" s="115"/>
      <c r="L7" s="115"/>
      <c r="M7" s="115"/>
      <c r="N7" s="115"/>
      <c r="O7" s="115"/>
      <c r="P7" s="159"/>
    </row>
    <row r="8" spans="1:16" ht="21">
      <c r="A8" s="163" t="s">
        <v>179</v>
      </c>
      <c r="B8" s="164" t="s">
        <v>180</v>
      </c>
      <c r="C8" s="164"/>
      <c r="D8" s="125"/>
      <c r="E8" s="163" t="s">
        <v>220</v>
      </c>
      <c r="F8" s="163" t="s">
        <v>182</v>
      </c>
      <c r="G8" s="163" t="s">
        <v>183</v>
      </c>
      <c r="H8" s="163" t="s">
        <v>184</v>
      </c>
      <c r="I8" s="163" t="s">
        <v>185</v>
      </c>
      <c r="J8" s="163" t="s">
        <v>186</v>
      </c>
      <c r="K8" s="163" t="s">
        <v>187</v>
      </c>
      <c r="L8" s="163" t="s">
        <v>188</v>
      </c>
      <c r="M8" s="163" t="s">
        <v>189</v>
      </c>
      <c r="N8" s="163" t="s">
        <v>190</v>
      </c>
      <c r="O8" s="163" t="s">
        <v>191</v>
      </c>
      <c r="P8" s="163" t="s">
        <v>221</v>
      </c>
    </row>
    <row r="9" spans="1:16" ht="23.25">
      <c r="A9" s="181">
        <v>1</v>
      </c>
      <c r="B9" s="57" t="s">
        <v>222</v>
      </c>
      <c r="C9" s="57" t="s">
        <v>480</v>
      </c>
      <c r="D9" s="110" t="s">
        <v>17</v>
      </c>
      <c r="E9" s="181" t="s">
        <v>135</v>
      </c>
      <c r="F9" s="117" t="s">
        <v>223</v>
      </c>
      <c r="G9" s="165">
        <v>17.68</v>
      </c>
      <c r="H9" s="165">
        <v>0</v>
      </c>
      <c r="I9" s="165">
        <v>6</v>
      </c>
      <c r="J9" s="165">
        <v>2.62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f>I9+J9+K9+N9+O9</f>
        <v>8.620000000000001</v>
      </c>
    </row>
    <row r="10" spans="1:16" s="66" customFormat="1" ht="23.25">
      <c r="A10" s="181">
        <v>2</v>
      </c>
      <c r="B10" s="57" t="s">
        <v>18</v>
      </c>
      <c r="C10" s="57" t="s">
        <v>480</v>
      </c>
      <c r="D10" s="110" t="s">
        <v>17</v>
      </c>
      <c r="E10" s="181" t="s">
        <v>6</v>
      </c>
      <c r="F10" s="117" t="s">
        <v>224</v>
      </c>
      <c r="G10" s="119">
        <v>929.99</v>
      </c>
      <c r="H10" s="119">
        <v>227.69</v>
      </c>
      <c r="I10" s="119">
        <v>75</v>
      </c>
      <c r="J10" s="119">
        <v>676.56</v>
      </c>
      <c r="K10" s="119">
        <v>311.10000000000002</v>
      </c>
      <c r="L10" s="119">
        <v>166</v>
      </c>
      <c r="M10" s="119">
        <v>36.4</v>
      </c>
      <c r="N10" s="119">
        <v>253.89</v>
      </c>
      <c r="O10" s="119">
        <v>20.9</v>
      </c>
      <c r="P10" s="165">
        <f t="shared" ref="P10:P11" si="0">I10+J10+K10+N10+O10</f>
        <v>1337.4499999999998</v>
      </c>
    </row>
    <row r="11" spans="1:16" s="66" customFormat="1" ht="23.25">
      <c r="A11" s="181">
        <v>3</v>
      </c>
      <c r="B11" s="57" t="s">
        <v>312</v>
      </c>
      <c r="C11" s="57" t="s">
        <v>480</v>
      </c>
      <c r="D11" s="110" t="s">
        <v>21</v>
      </c>
      <c r="E11" s="181" t="s">
        <v>90</v>
      </c>
      <c r="F11" s="117">
        <v>181.08</v>
      </c>
      <c r="G11" s="165">
        <v>40</v>
      </c>
      <c r="H11" s="165">
        <v>1512.38</v>
      </c>
      <c r="I11" s="165">
        <v>9.6199999999999992</v>
      </c>
      <c r="J11" s="165">
        <v>31.58</v>
      </c>
      <c r="K11" s="165">
        <v>396.74</v>
      </c>
      <c r="L11" s="165">
        <v>0</v>
      </c>
      <c r="M11" s="165">
        <v>0</v>
      </c>
      <c r="N11" s="165">
        <v>0</v>
      </c>
      <c r="O11" s="165">
        <v>0</v>
      </c>
      <c r="P11" s="165">
        <f t="shared" si="0"/>
        <v>437.94</v>
      </c>
    </row>
    <row r="12" spans="1:16">
      <c r="A12" s="181">
        <v>4</v>
      </c>
      <c r="B12" s="57" t="s">
        <v>22</v>
      </c>
      <c r="C12" s="57" t="s">
        <v>480</v>
      </c>
      <c r="D12" s="110" t="s">
        <v>24</v>
      </c>
      <c r="E12" s="181" t="s">
        <v>6</v>
      </c>
      <c r="F12" s="117" t="s">
        <v>225</v>
      </c>
      <c r="G12" s="165">
        <v>277</v>
      </c>
      <c r="H12" s="165">
        <v>0</v>
      </c>
      <c r="I12" s="165">
        <v>2.1</v>
      </c>
      <c r="J12" s="165">
        <v>0.14000000000000001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f t="shared" ref="P12:P70" si="1">I12+J12+K12+N12+O12</f>
        <v>2.2400000000000002</v>
      </c>
    </row>
    <row r="13" spans="1:16" ht="23.25">
      <c r="A13" s="181">
        <v>5</v>
      </c>
      <c r="B13" s="57" t="s">
        <v>25</v>
      </c>
      <c r="C13" s="57" t="s">
        <v>480</v>
      </c>
      <c r="D13" s="110" t="s">
        <v>26</v>
      </c>
      <c r="E13" s="181" t="s">
        <v>6</v>
      </c>
      <c r="F13" s="117" t="s">
        <v>226</v>
      </c>
      <c r="G13" s="165">
        <v>258.14999999999998</v>
      </c>
      <c r="H13" s="165">
        <v>0</v>
      </c>
      <c r="I13" s="165">
        <v>10.029999999999999</v>
      </c>
      <c r="J13" s="165">
        <v>1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f t="shared" si="1"/>
        <v>11.03</v>
      </c>
    </row>
    <row r="14" spans="1:16" s="66" customFormat="1" ht="23.25">
      <c r="A14" s="181">
        <v>6</v>
      </c>
      <c r="B14" s="57" t="s">
        <v>27</v>
      </c>
      <c r="C14" s="57" t="s">
        <v>480</v>
      </c>
      <c r="D14" s="110" t="s">
        <v>29</v>
      </c>
      <c r="E14" s="181" t="s">
        <v>6</v>
      </c>
      <c r="F14" s="117">
        <v>28.33</v>
      </c>
      <c r="G14" s="119">
        <v>246.9</v>
      </c>
      <c r="H14" s="119">
        <v>1.0900000000000001</v>
      </c>
      <c r="I14" s="119">
        <v>3.77</v>
      </c>
      <c r="J14" s="119">
        <v>36.44</v>
      </c>
      <c r="K14" s="119">
        <v>0.24</v>
      </c>
      <c r="L14" s="119">
        <v>0</v>
      </c>
      <c r="M14" s="119">
        <v>0</v>
      </c>
      <c r="N14" s="119">
        <v>0</v>
      </c>
      <c r="O14" s="119">
        <v>0</v>
      </c>
      <c r="P14" s="165">
        <f t="shared" si="1"/>
        <v>40.450000000000003</v>
      </c>
    </row>
    <row r="15" spans="1:16" s="66" customFormat="1" ht="23.25">
      <c r="A15" s="181">
        <v>7</v>
      </c>
      <c r="B15" s="57" t="s">
        <v>30</v>
      </c>
      <c r="C15" s="57" t="s">
        <v>480</v>
      </c>
      <c r="D15" s="110" t="s">
        <v>31</v>
      </c>
      <c r="E15" s="181" t="s">
        <v>6</v>
      </c>
      <c r="F15" s="117">
        <v>68.959999999999994</v>
      </c>
      <c r="G15" s="119">
        <v>1033.8</v>
      </c>
      <c r="H15" s="119">
        <v>0</v>
      </c>
      <c r="I15" s="119">
        <v>47.8</v>
      </c>
      <c r="J15" s="119">
        <v>39.61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65">
        <f t="shared" si="1"/>
        <v>87.41</v>
      </c>
    </row>
    <row r="16" spans="1:16" s="66" customFormat="1" ht="23.25">
      <c r="A16" s="181">
        <v>8</v>
      </c>
      <c r="B16" s="57" t="s">
        <v>32</v>
      </c>
      <c r="C16" s="57" t="s">
        <v>480</v>
      </c>
      <c r="D16" s="110" t="s">
        <v>34</v>
      </c>
      <c r="E16" s="181" t="s">
        <v>33</v>
      </c>
      <c r="F16" s="117" t="s">
        <v>227</v>
      </c>
      <c r="G16" s="119">
        <v>150</v>
      </c>
      <c r="H16" s="119">
        <v>39.78</v>
      </c>
      <c r="I16" s="119">
        <v>23.75</v>
      </c>
      <c r="J16" s="119">
        <v>75.875</v>
      </c>
      <c r="K16" s="119">
        <v>7.83</v>
      </c>
      <c r="L16" s="119">
        <v>0</v>
      </c>
      <c r="M16" s="119">
        <v>0</v>
      </c>
      <c r="N16" s="119">
        <v>0</v>
      </c>
      <c r="O16" s="119">
        <v>0</v>
      </c>
      <c r="P16" s="165">
        <f t="shared" si="1"/>
        <v>107.455</v>
      </c>
    </row>
    <row r="17" spans="1:16" s="66" customFormat="1" ht="23.25">
      <c r="A17" s="181">
        <v>9</v>
      </c>
      <c r="B17" s="57" t="s">
        <v>35</v>
      </c>
      <c r="C17" s="57" t="s">
        <v>480</v>
      </c>
      <c r="D17" s="110" t="s">
        <v>17</v>
      </c>
      <c r="E17" s="181" t="s">
        <v>37</v>
      </c>
      <c r="F17" s="188">
        <v>20</v>
      </c>
      <c r="G17" s="188"/>
      <c r="H17" s="188"/>
      <c r="I17" s="188"/>
      <c r="J17" s="188">
        <v>55</v>
      </c>
      <c r="K17" s="188"/>
      <c r="L17" s="188"/>
      <c r="M17" s="189">
        <v>2.6100000000000002E-2</v>
      </c>
      <c r="N17" s="188"/>
      <c r="O17" s="189">
        <v>43.004100000000001</v>
      </c>
      <c r="P17" s="165">
        <f t="shared" si="1"/>
        <v>98.004099999999994</v>
      </c>
    </row>
    <row r="18" spans="1:16" s="66" customFormat="1" ht="23.25">
      <c r="A18" s="181">
        <v>10</v>
      </c>
      <c r="B18" s="57" t="s">
        <v>38</v>
      </c>
      <c r="C18" s="57" t="s">
        <v>480</v>
      </c>
      <c r="D18" s="110" t="s">
        <v>40</v>
      </c>
      <c r="E18" s="181" t="s">
        <v>39</v>
      </c>
      <c r="F18" s="117">
        <v>1074.54</v>
      </c>
      <c r="G18" s="119">
        <v>0</v>
      </c>
      <c r="H18" s="119">
        <v>1018.9</v>
      </c>
      <c r="I18" s="119">
        <v>0</v>
      </c>
      <c r="J18" s="119">
        <v>0</v>
      </c>
      <c r="K18" s="119">
        <v>556.66</v>
      </c>
      <c r="L18" s="119">
        <v>0</v>
      </c>
      <c r="M18" s="119">
        <v>13.1</v>
      </c>
      <c r="N18" s="119">
        <v>0</v>
      </c>
      <c r="O18" s="119">
        <v>4.1399999999999997</v>
      </c>
      <c r="P18" s="165">
        <f t="shared" si="1"/>
        <v>560.79999999999995</v>
      </c>
    </row>
    <row r="19" spans="1:16" s="66" customFormat="1" ht="23.25">
      <c r="A19" s="181">
        <v>11</v>
      </c>
      <c r="B19" s="57" t="s">
        <v>41</v>
      </c>
      <c r="C19" s="57" t="s">
        <v>480</v>
      </c>
      <c r="D19" s="110" t="s">
        <v>43</v>
      </c>
      <c r="E19" s="181" t="s">
        <v>6</v>
      </c>
      <c r="F19" s="117" t="s">
        <v>193</v>
      </c>
      <c r="G19" s="119">
        <v>338</v>
      </c>
      <c r="H19" s="119">
        <v>836</v>
      </c>
      <c r="I19" s="119">
        <v>0</v>
      </c>
      <c r="J19" s="119">
        <v>384.8</v>
      </c>
      <c r="K19" s="119">
        <v>370.89</v>
      </c>
      <c r="L19" s="119">
        <v>0</v>
      </c>
      <c r="M19" s="119">
        <v>0</v>
      </c>
      <c r="N19" s="119">
        <v>0</v>
      </c>
      <c r="O19" s="119">
        <v>0</v>
      </c>
      <c r="P19" s="165">
        <f t="shared" si="1"/>
        <v>755.69</v>
      </c>
    </row>
    <row r="20" spans="1:16" s="66" customFormat="1" ht="34.5">
      <c r="A20" s="181">
        <v>12</v>
      </c>
      <c r="B20" s="57" t="s">
        <v>44</v>
      </c>
      <c r="C20" s="57" t="s">
        <v>480</v>
      </c>
      <c r="D20" s="110" t="s">
        <v>45</v>
      </c>
      <c r="E20" s="181" t="s">
        <v>6</v>
      </c>
      <c r="F20" s="117" t="s">
        <v>228</v>
      </c>
      <c r="G20" s="119">
        <v>762</v>
      </c>
      <c r="H20" s="119">
        <v>685.06</v>
      </c>
      <c r="I20" s="119">
        <v>79</v>
      </c>
      <c r="J20" s="119">
        <v>574.99</v>
      </c>
      <c r="K20" s="119">
        <v>717.26</v>
      </c>
      <c r="L20" s="119">
        <v>100</v>
      </c>
      <c r="M20" s="119">
        <v>200.7</v>
      </c>
      <c r="N20" s="119">
        <v>158.4</v>
      </c>
      <c r="O20" s="190">
        <v>52.19</v>
      </c>
      <c r="P20" s="165">
        <f t="shared" si="1"/>
        <v>1581.8400000000001</v>
      </c>
    </row>
    <row r="21" spans="1:16" s="66" customFormat="1" ht="23.25">
      <c r="A21" s="181">
        <v>13</v>
      </c>
      <c r="B21" s="57" t="s">
        <v>48</v>
      </c>
      <c r="C21" s="57" t="s">
        <v>480</v>
      </c>
      <c r="D21" s="110" t="s">
        <v>47</v>
      </c>
      <c r="E21" s="181" t="s">
        <v>6</v>
      </c>
      <c r="F21" s="117">
        <v>60.7</v>
      </c>
      <c r="G21" s="119">
        <v>500</v>
      </c>
      <c r="H21" s="119">
        <v>5.57</v>
      </c>
      <c r="I21" s="119">
        <v>30</v>
      </c>
      <c r="J21" s="119">
        <v>210</v>
      </c>
      <c r="K21" s="119">
        <v>5.35</v>
      </c>
      <c r="L21" s="119">
        <v>235</v>
      </c>
      <c r="M21" s="119">
        <v>0</v>
      </c>
      <c r="N21" s="119">
        <v>235</v>
      </c>
      <c r="O21" s="119">
        <v>0</v>
      </c>
      <c r="P21" s="165">
        <f t="shared" si="1"/>
        <v>480.35</v>
      </c>
    </row>
    <row r="22" spans="1:16" s="66" customFormat="1" ht="23.25">
      <c r="A22" s="181">
        <v>14</v>
      </c>
      <c r="B22" s="57" t="s">
        <v>397</v>
      </c>
      <c r="C22" s="57" t="s">
        <v>480</v>
      </c>
      <c r="D22" s="110" t="s">
        <v>50</v>
      </c>
      <c r="E22" s="181" t="s">
        <v>6</v>
      </c>
      <c r="F22" s="117" t="s">
        <v>195</v>
      </c>
      <c r="G22" s="119">
        <v>776.83</v>
      </c>
      <c r="H22" s="119">
        <v>919.9</v>
      </c>
      <c r="I22" s="119">
        <v>0</v>
      </c>
      <c r="J22" s="119">
        <v>264.36</v>
      </c>
      <c r="K22" s="119">
        <v>320.43</v>
      </c>
      <c r="L22" s="119">
        <v>174</v>
      </c>
      <c r="M22" s="119">
        <v>0.01</v>
      </c>
      <c r="N22" s="119">
        <v>395</v>
      </c>
      <c r="O22" s="119">
        <v>0</v>
      </c>
      <c r="P22" s="165">
        <f t="shared" si="1"/>
        <v>979.79</v>
      </c>
    </row>
    <row r="23" spans="1:16" s="66" customFormat="1" ht="34.5">
      <c r="A23" s="181">
        <v>15</v>
      </c>
      <c r="B23" s="57" t="s">
        <v>51</v>
      </c>
      <c r="C23" s="57" t="s">
        <v>480</v>
      </c>
      <c r="D23" s="110" t="s">
        <v>53</v>
      </c>
      <c r="E23" s="181" t="s">
        <v>6</v>
      </c>
      <c r="F23" s="117">
        <v>15.96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65">
        <f t="shared" si="1"/>
        <v>0</v>
      </c>
    </row>
    <row r="24" spans="1:16" s="66" customFormat="1" ht="34.5">
      <c r="A24" s="181">
        <v>16</v>
      </c>
      <c r="B24" s="57" t="s">
        <v>54</v>
      </c>
      <c r="C24" s="57" t="s">
        <v>480</v>
      </c>
      <c r="D24" s="110" t="s">
        <v>21</v>
      </c>
      <c r="E24" s="181" t="s">
        <v>6</v>
      </c>
      <c r="F24" s="117">
        <v>75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65">
        <f t="shared" si="1"/>
        <v>0</v>
      </c>
    </row>
    <row r="25" spans="1:16" s="66" customFormat="1" ht="23.25">
      <c r="A25" s="181">
        <v>17</v>
      </c>
      <c r="B25" s="57" t="s">
        <v>56</v>
      </c>
      <c r="C25" s="57" t="s">
        <v>480</v>
      </c>
      <c r="D25" s="110" t="s">
        <v>21</v>
      </c>
      <c r="E25" s="181" t="s">
        <v>6</v>
      </c>
      <c r="F25" s="117">
        <v>14.15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f t="shared" si="1"/>
        <v>0</v>
      </c>
    </row>
    <row r="26" spans="1:16" s="66" customFormat="1" ht="34.5">
      <c r="A26" s="181">
        <v>18</v>
      </c>
      <c r="B26" s="57" t="s">
        <v>58</v>
      </c>
      <c r="C26" s="57" t="s">
        <v>480</v>
      </c>
      <c r="D26" s="110" t="s">
        <v>60</v>
      </c>
      <c r="E26" s="181" t="s">
        <v>6</v>
      </c>
      <c r="F26" s="117" t="s">
        <v>229</v>
      </c>
      <c r="G26" s="119">
        <v>2500</v>
      </c>
      <c r="H26" s="119">
        <v>16.39</v>
      </c>
      <c r="I26" s="119">
        <v>10.1</v>
      </c>
      <c r="J26" s="119">
        <v>19.59</v>
      </c>
      <c r="K26" s="119">
        <v>1.77</v>
      </c>
      <c r="L26" s="119">
        <v>0</v>
      </c>
      <c r="M26" s="119">
        <v>3</v>
      </c>
      <c r="N26" s="119">
        <v>0</v>
      </c>
      <c r="O26" s="119">
        <v>1.43</v>
      </c>
      <c r="P26" s="165">
        <f t="shared" si="1"/>
        <v>32.89</v>
      </c>
    </row>
    <row r="27" spans="1:16" ht="23.25">
      <c r="A27" s="181">
        <v>19</v>
      </c>
      <c r="B27" s="57" t="s">
        <v>61</v>
      </c>
      <c r="C27" s="57" t="s">
        <v>480</v>
      </c>
      <c r="D27" s="110" t="s">
        <v>63</v>
      </c>
      <c r="E27" s="181" t="s">
        <v>6</v>
      </c>
      <c r="F27" s="117" t="s">
        <v>226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f t="shared" si="1"/>
        <v>0</v>
      </c>
    </row>
    <row r="28" spans="1:16" ht="23.25">
      <c r="A28" s="181">
        <v>20</v>
      </c>
      <c r="B28" s="57" t="s">
        <v>64</v>
      </c>
      <c r="C28" s="57" t="s">
        <v>480</v>
      </c>
      <c r="D28" s="110" t="s">
        <v>65</v>
      </c>
      <c r="E28" s="181" t="s">
        <v>6</v>
      </c>
      <c r="F28" s="117">
        <v>56</v>
      </c>
      <c r="G28" s="165">
        <v>500.57</v>
      </c>
      <c r="H28" s="165">
        <v>0</v>
      </c>
      <c r="I28" s="165">
        <v>50</v>
      </c>
      <c r="J28" s="165">
        <v>0</v>
      </c>
      <c r="K28" s="165">
        <v>0</v>
      </c>
      <c r="L28" s="165">
        <v>175</v>
      </c>
      <c r="M28" s="165">
        <v>0</v>
      </c>
      <c r="N28" s="165">
        <v>0</v>
      </c>
      <c r="O28" s="165">
        <v>0</v>
      </c>
      <c r="P28" s="165">
        <f t="shared" si="1"/>
        <v>50</v>
      </c>
    </row>
    <row r="29" spans="1:16" s="66" customFormat="1" ht="45.75">
      <c r="A29" s="181">
        <v>21</v>
      </c>
      <c r="B29" s="57" t="s">
        <v>328</v>
      </c>
      <c r="C29" s="57" t="s">
        <v>480</v>
      </c>
      <c r="D29" s="110" t="s">
        <v>196</v>
      </c>
      <c r="E29" s="181" t="s">
        <v>6</v>
      </c>
      <c r="F29" s="117">
        <v>12</v>
      </c>
      <c r="G29" s="119">
        <v>200</v>
      </c>
      <c r="H29" s="119">
        <v>0</v>
      </c>
      <c r="I29" s="119">
        <v>30</v>
      </c>
      <c r="J29" s="119">
        <v>204.16</v>
      </c>
      <c r="K29" s="119">
        <v>59.18</v>
      </c>
      <c r="L29" s="119">
        <v>0</v>
      </c>
      <c r="M29" s="119">
        <v>0</v>
      </c>
      <c r="N29" s="119">
        <v>0</v>
      </c>
      <c r="O29" s="119">
        <v>0</v>
      </c>
      <c r="P29" s="165">
        <f t="shared" si="1"/>
        <v>293.33999999999997</v>
      </c>
    </row>
    <row r="30" spans="1:16" s="66" customFormat="1" ht="51.75" customHeight="1">
      <c r="A30" s="181">
        <v>22</v>
      </c>
      <c r="B30" s="57" t="s">
        <v>329</v>
      </c>
      <c r="C30" s="57" t="s">
        <v>480</v>
      </c>
      <c r="D30" s="110" t="s">
        <v>69</v>
      </c>
      <c r="E30" s="181" t="s">
        <v>6</v>
      </c>
      <c r="F30" s="117" t="s">
        <v>230</v>
      </c>
      <c r="G30" s="119">
        <v>100</v>
      </c>
      <c r="H30" s="119">
        <v>0</v>
      </c>
      <c r="I30" s="119">
        <v>1</v>
      </c>
      <c r="J30" s="119">
        <v>22.82</v>
      </c>
      <c r="K30" s="119">
        <v>6.9629000000000003</v>
      </c>
      <c r="L30" s="119">
        <v>0</v>
      </c>
      <c r="M30" s="119">
        <v>0</v>
      </c>
      <c r="N30" s="119">
        <v>0</v>
      </c>
      <c r="O30" s="119">
        <v>0</v>
      </c>
      <c r="P30" s="165">
        <f t="shared" si="1"/>
        <v>30.782900000000001</v>
      </c>
    </row>
    <row r="31" spans="1:16" s="66" customFormat="1" ht="23.25">
      <c r="A31" s="181">
        <v>23</v>
      </c>
      <c r="B31" s="57" t="s">
        <v>70</v>
      </c>
      <c r="C31" s="57" t="s">
        <v>480</v>
      </c>
      <c r="D31" s="110" t="s">
        <v>31</v>
      </c>
      <c r="E31" s="181" t="s">
        <v>6</v>
      </c>
      <c r="F31" s="117">
        <v>28.895</v>
      </c>
      <c r="G31" s="119">
        <v>1877.3</v>
      </c>
      <c r="H31" s="119">
        <v>78.290000000000006</v>
      </c>
      <c r="I31" s="119">
        <v>71.94</v>
      </c>
      <c r="J31" s="119">
        <v>136.04</v>
      </c>
      <c r="K31" s="119">
        <v>64.2</v>
      </c>
      <c r="L31" s="119">
        <v>0</v>
      </c>
      <c r="M31" s="119">
        <v>0</v>
      </c>
      <c r="N31" s="119">
        <v>0</v>
      </c>
      <c r="O31" s="119">
        <v>0</v>
      </c>
      <c r="P31" s="165">
        <f t="shared" si="1"/>
        <v>272.18</v>
      </c>
    </row>
    <row r="32" spans="1:16" s="66" customFormat="1" ht="23.25">
      <c r="A32" s="181">
        <v>24</v>
      </c>
      <c r="B32" s="57" t="s">
        <v>72</v>
      </c>
      <c r="C32" s="57" t="s">
        <v>480</v>
      </c>
      <c r="D32" s="110" t="s">
        <v>73</v>
      </c>
      <c r="E32" s="181" t="s">
        <v>6</v>
      </c>
      <c r="F32" s="117">
        <v>16.29</v>
      </c>
      <c r="G32" s="119">
        <v>634.1</v>
      </c>
      <c r="H32" s="119">
        <v>506.25</v>
      </c>
      <c r="I32" s="119">
        <v>2.88</v>
      </c>
      <c r="J32" s="119">
        <v>794.38</v>
      </c>
      <c r="K32" s="119">
        <v>381.92</v>
      </c>
      <c r="L32" s="119">
        <v>0</v>
      </c>
      <c r="M32" s="119">
        <v>9.8699999999999992</v>
      </c>
      <c r="N32" s="119">
        <v>0</v>
      </c>
      <c r="O32" s="119">
        <v>4.74</v>
      </c>
      <c r="P32" s="165">
        <f t="shared" si="1"/>
        <v>1183.92</v>
      </c>
    </row>
    <row r="33" spans="1:16" s="66" customFormat="1">
      <c r="A33" s="181">
        <v>25</v>
      </c>
      <c r="B33" s="57" t="s">
        <v>74</v>
      </c>
      <c r="C33" s="57" t="s">
        <v>480</v>
      </c>
      <c r="D33" s="110" t="s">
        <v>29</v>
      </c>
      <c r="E33" s="181" t="s">
        <v>6</v>
      </c>
      <c r="F33" s="117">
        <v>14.5</v>
      </c>
      <c r="G33" s="119">
        <v>1050</v>
      </c>
      <c r="H33" s="119">
        <v>217.7</v>
      </c>
      <c r="I33" s="119">
        <v>18</v>
      </c>
      <c r="J33" s="119">
        <v>256.18</v>
      </c>
      <c r="K33" s="119">
        <v>51.28</v>
      </c>
      <c r="L33" s="119">
        <v>234</v>
      </c>
      <c r="M33" s="119">
        <v>3</v>
      </c>
      <c r="N33" s="119">
        <v>0</v>
      </c>
      <c r="O33" s="119">
        <v>2.88</v>
      </c>
      <c r="P33" s="165">
        <f t="shared" si="1"/>
        <v>328.34000000000003</v>
      </c>
    </row>
    <row r="34" spans="1:16" s="66" customFormat="1" ht="23.25">
      <c r="A34" s="181">
        <v>26</v>
      </c>
      <c r="B34" s="57" t="s">
        <v>76</v>
      </c>
      <c r="C34" s="57" t="s">
        <v>480</v>
      </c>
      <c r="D34" s="110" t="s">
        <v>78</v>
      </c>
      <c r="E34" s="181" t="s">
        <v>6</v>
      </c>
      <c r="F34" s="117">
        <v>40.880000000000003</v>
      </c>
      <c r="G34" s="119">
        <v>784</v>
      </c>
      <c r="H34" s="119">
        <v>0</v>
      </c>
      <c r="I34" s="119">
        <v>40</v>
      </c>
      <c r="J34" s="119">
        <v>68.86</v>
      </c>
      <c r="K34" s="119">
        <v>19.28</v>
      </c>
      <c r="L34" s="119">
        <v>0</v>
      </c>
      <c r="M34" s="119">
        <v>0</v>
      </c>
      <c r="N34" s="119">
        <v>0</v>
      </c>
      <c r="O34" s="119">
        <v>0</v>
      </c>
      <c r="P34" s="165">
        <f t="shared" si="1"/>
        <v>128.13999999999999</v>
      </c>
    </row>
    <row r="35" spans="1:16" s="66" customFormat="1" ht="23.25">
      <c r="A35" s="181">
        <v>27</v>
      </c>
      <c r="B35" s="57" t="s">
        <v>79</v>
      </c>
      <c r="C35" s="57" t="s">
        <v>480</v>
      </c>
      <c r="D35" s="110" t="s">
        <v>80</v>
      </c>
      <c r="E35" s="181" t="s">
        <v>6</v>
      </c>
      <c r="F35" s="117">
        <v>6.48</v>
      </c>
      <c r="G35" s="165">
        <v>129</v>
      </c>
      <c r="H35" s="165">
        <v>148</v>
      </c>
      <c r="I35" s="165">
        <v>13.96</v>
      </c>
      <c r="J35" s="165">
        <v>294.87</v>
      </c>
      <c r="K35" s="165">
        <v>50.09</v>
      </c>
      <c r="L35" s="165">
        <v>0</v>
      </c>
      <c r="M35" s="165">
        <v>0</v>
      </c>
      <c r="N35" s="165">
        <v>0</v>
      </c>
      <c r="O35" s="165">
        <v>0</v>
      </c>
      <c r="P35" s="165">
        <f t="shared" si="1"/>
        <v>358.91999999999996</v>
      </c>
    </row>
    <row r="36" spans="1:16" s="66" customFormat="1" ht="34.5">
      <c r="A36" s="181">
        <v>28</v>
      </c>
      <c r="B36" s="57" t="s">
        <v>81</v>
      </c>
      <c r="C36" s="57" t="s">
        <v>480</v>
      </c>
      <c r="D36" s="110" t="s">
        <v>47</v>
      </c>
      <c r="E36" s="181" t="s">
        <v>6</v>
      </c>
      <c r="F36" s="117">
        <v>11.77</v>
      </c>
      <c r="G36" s="75">
        <v>515</v>
      </c>
      <c r="H36" s="75">
        <v>23.64</v>
      </c>
      <c r="I36" s="75">
        <v>129.54</v>
      </c>
      <c r="J36" s="75">
        <v>54.55</v>
      </c>
      <c r="K36" s="75">
        <v>10.76</v>
      </c>
      <c r="L36" s="75">
        <v>0</v>
      </c>
      <c r="M36" s="75">
        <v>0</v>
      </c>
      <c r="N36" s="75">
        <v>0</v>
      </c>
      <c r="O36" s="75">
        <v>0</v>
      </c>
      <c r="P36" s="165">
        <f t="shared" si="1"/>
        <v>194.84999999999997</v>
      </c>
    </row>
    <row r="37" spans="1:16" s="66" customFormat="1" ht="23.25">
      <c r="A37" s="181">
        <v>29</v>
      </c>
      <c r="B37" s="57" t="s">
        <v>82</v>
      </c>
      <c r="C37" s="57" t="s">
        <v>480</v>
      </c>
      <c r="D37" s="110" t="s">
        <v>29</v>
      </c>
      <c r="E37" s="181" t="s">
        <v>6</v>
      </c>
      <c r="F37" s="117" t="s">
        <v>231</v>
      </c>
      <c r="G37" s="119">
        <v>1235.24</v>
      </c>
      <c r="H37" s="119">
        <v>830.43</v>
      </c>
      <c r="I37" s="119">
        <v>100</v>
      </c>
      <c r="J37" s="119">
        <v>920.62</v>
      </c>
      <c r="K37" s="119">
        <v>534.72</v>
      </c>
      <c r="L37" s="119">
        <v>160</v>
      </c>
      <c r="M37" s="119">
        <v>10.92</v>
      </c>
      <c r="N37" s="119">
        <v>0</v>
      </c>
      <c r="O37" s="119">
        <v>170.92</v>
      </c>
      <c r="P37" s="165">
        <f t="shared" si="1"/>
        <v>1726.2600000000002</v>
      </c>
    </row>
    <row r="38" spans="1:16" ht="23.25">
      <c r="A38" s="181">
        <v>30</v>
      </c>
      <c r="B38" s="57" t="s">
        <v>84</v>
      </c>
      <c r="C38" s="57" t="s">
        <v>480</v>
      </c>
      <c r="D38" s="110" t="s">
        <v>85</v>
      </c>
      <c r="E38" s="181" t="s">
        <v>6</v>
      </c>
      <c r="F38" s="117">
        <v>60.7</v>
      </c>
      <c r="G38" s="165">
        <v>960</v>
      </c>
      <c r="H38" s="165">
        <v>0</v>
      </c>
      <c r="I38" s="165">
        <v>51.72</v>
      </c>
      <c r="J38" s="165">
        <v>0</v>
      </c>
      <c r="K38" s="165">
        <v>0</v>
      </c>
      <c r="L38" s="165">
        <v>100</v>
      </c>
      <c r="M38" s="165">
        <v>0</v>
      </c>
      <c r="N38" s="165">
        <v>0</v>
      </c>
      <c r="O38" s="165">
        <v>0</v>
      </c>
      <c r="P38" s="165">
        <f t="shared" si="1"/>
        <v>51.72</v>
      </c>
    </row>
    <row r="39" spans="1:16" s="66" customFormat="1" ht="23.25">
      <c r="A39" s="181">
        <v>31</v>
      </c>
      <c r="B39" s="57" t="s">
        <v>197</v>
      </c>
      <c r="C39" s="57" t="s">
        <v>480</v>
      </c>
      <c r="D39" s="110" t="s">
        <v>232</v>
      </c>
      <c r="E39" s="181" t="s">
        <v>6</v>
      </c>
      <c r="F39" s="117">
        <v>60.93</v>
      </c>
      <c r="G39" s="119">
        <v>1100</v>
      </c>
      <c r="H39" s="119">
        <v>558</v>
      </c>
      <c r="I39" s="119">
        <v>57.72</v>
      </c>
      <c r="J39" s="119">
        <v>693.8</v>
      </c>
      <c r="K39" s="119">
        <v>364.86</v>
      </c>
      <c r="L39" s="119">
        <v>0</v>
      </c>
      <c r="M39" s="119">
        <v>0</v>
      </c>
      <c r="N39" s="119">
        <v>0</v>
      </c>
      <c r="O39" s="119">
        <v>0</v>
      </c>
      <c r="P39" s="165">
        <f t="shared" si="1"/>
        <v>1116.3800000000001</v>
      </c>
    </row>
    <row r="40" spans="1:16" s="66" customFormat="1" ht="22.5">
      <c r="A40" s="181">
        <v>32</v>
      </c>
      <c r="B40" s="186" t="s">
        <v>88</v>
      </c>
      <c r="C40" s="57" t="s">
        <v>481</v>
      </c>
      <c r="D40" s="181" t="s">
        <v>91</v>
      </c>
      <c r="E40" s="181" t="s">
        <v>90</v>
      </c>
      <c r="F40" s="166">
        <v>132.643</v>
      </c>
      <c r="G40" s="190">
        <v>0</v>
      </c>
      <c r="H40" s="190">
        <v>0</v>
      </c>
      <c r="I40" s="190">
        <v>2.4300000000000002</v>
      </c>
      <c r="J40" s="190">
        <v>49.33</v>
      </c>
      <c r="K40" s="190">
        <v>873.3</v>
      </c>
      <c r="L40" s="190">
        <v>0</v>
      </c>
      <c r="M40" s="190">
        <v>0</v>
      </c>
      <c r="N40" s="190">
        <v>0</v>
      </c>
      <c r="O40" s="190">
        <v>0</v>
      </c>
      <c r="P40" s="165">
        <f t="shared" si="1"/>
        <v>925.06</v>
      </c>
    </row>
    <row r="41" spans="1:16" s="66" customFormat="1" ht="45">
      <c r="A41" s="181">
        <v>33</v>
      </c>
      <c r="B41" s="186" t="s">
        <v>92</v>
      </c>
      <c r="C41" s="57" t="s">
        <v>481</v>
      </c>
      <c r="D41" s="181" t="s">
        <v>95</v>
      </c>
      <c r="E41" s="181" t="s">
        <v>94</v>
      </c>
      <c r="F41" s="181">
        <v>126.9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7.81</v>
      </c>
      <c r="P41" s="165">
        <f t="shared" si="1"/>
        <v>7.81</v>
      </c>
    </row>
    <row r="42" spans="1:16" ht="33.75">
      <c r="A42" s="181">
        <v>34</v>
      </c>
      <c r="B42" s="186" t="s">
        <v>96</v>
      </c>
      <c r="C42" s="57" t="s">
        <v>481</v>
      </c>
      <c r="D42" s="181" t="s">
        <v>99</v>
      </c>
      <c r="E42" s="181" t="s">
        <v>98</v>
      </c>
      <c r="F42" s="181">
        <v>109.81</v>
      </c>
      <c r="G42" s="143">
        <v>200</v>
      </c>
      <c r="H42" s="143">
        <v>0</v>
      </c>
      <c r="I42" s="143">
        <v>1.85</v>
      </c>
      <c r="J42" s="143">
        <v>21.05</v>
      </c>
      <c r="K42" s="143">
        <v>0</v>
      </c>
      <c r="L42" s="143">
        <v>0</v>
      </c>
      <c r="M42" s="143">
        <v>1440</v>
      </c>
      <c r="N42" s="143">
        <v>0</v>
      </c>
      <c r="O42" s="143">
        <v>0</v>
      </c>
      <c r="P42" s="165">
        <f t="shared" si="1"/>
        <v>22.900000000000002</v>
      </c>
    </row>
    <row r="43" spans="1:16" s="66" customFormat="1" ht="22.5">
      <c r="A43" s="181">
        <v>35</v>
      </c>
      <c r="B43" s="186" t="s">
        <v>308</v>
      </c>
      <c r="C43" s="57" t="s">
        <v>481</v>
      </c>
      <c r="D43" s="181" t="s">
        <v>102</v>
      </c>
      <c r="E43" s="181" t="s">
        <v>6</v>
      </c>
      <c r="F43" s="181">
        <v>16</v>
      </c>
      <c r="G43" s="165">
        <v>0</v>
      </c>
      <c r="H43" s="165">
        <v>22.152999999999999</v>
      </c>
      <c r="I43" s="165">
        <v>0</v>
      </c>
      <c r="J43" s="165">
        <v>0.38</v>
      </c>
      <c r="K43" s="165">
        <v>75.680000000000007</v>
      </c>
      <c r="L43" s="165">
        <v>0</v>
      </c>
      <c r="M43" s="165">
        <v>0</v>
      </c>
      <c r="N43" s="165">
        <v>0</v>
      </c>
      <c r="O43" s="165">
        <v>15</v>
      </c>
      <c r="P43" s="165">
        <f t="shared" si="1"/>
        <v>91.06</v>
      </c>
    </row>
    <row r="44" spans="1:16" s="66" customFormat="1" ht="22.5">
      <c r="A44" s="181">
        <v>36</v>
      </c>
      <c r="B44" s="186" t="s">
        <v>103</v>
      </c>
      <c r="C44" s="57" t="s">
        <v>481</v>
      </c>
      <c r="D44" s="181" t="s">
        <v>105</v>
      </c>
      <c r="E44" s="181" t="s">
        <v>90</v>
      </c>
      <c r="F44" s="181">
        <v>100.28</v>
      </c>
      <c r="G44" s="190">
        <v>75</v>
      </c>
      <c r="H44" s="190">
        <v>700</v>
      </c>
      <c r="I44" s="190">
        <v>17.72</v>
      </c>
      <c r="J44" s="190">
        <v>83.98</v>
      </c>
      <c r="K44" s="190">
        <v>677.26</v>
      </c>
      <c r="L44" s="190">
        <v>0</v>
      </c>
      <c r="M44" s="190">
        <v>0</v>
      </c>
      <c r="N44" s="190">
        <v>0</v>
      </c>
      <c r="O44" s="190">
        <v>0</v>
      </c>
      <c r="P44" s="165">
        <f t="shared" si="1"/>
        <v>778.96</v>
      </c>
    </row>
    <row r="45" spans="1:16" s="66" customFormat="1" ht="33.75">
      <c r="A45" s="181">
        <v>37</v>
      </c>
      <c r="B45" s="186" t="s">
        <v>108</v>
      </c>
      <c r="C45" s="57" t="s">
        <v>481</v>
      </c>
      <c r="D45" s="181" t="s">
        <v>47</v>
      </c>
      <c r="E45" s="181" t="s">
        <v>126</v>
      </c>
      <c r="F45" s="181" t="s">
        <v>327</v>
      </c>
      <c r="G45" s="191">
        <v>154.19999999999999</v>
      </c>
      <c r="H45" s="192">
        <v>192</v>
      </c>
      <c r="I45" s="193">
        <v>0</v>
      </c>
      <c r="J45" s="192">
        <v>48</v>
      </c>
      <c r="K45" s="191">
        <v>98.7</v>
      </c>
      <c r="L45" s="192">
        <v>96.9</v>
      </c>
      <c r="M45" s="192">
        <v>239.9</v>
      </c>
      <c r="N45" s="192">
        <v>234.9</v>
      </c>
      <c r="O45" s="192">
        <v>423.6</v>
      </c>
      <c r="P45" s="165">
        <f t="shared" si="1"/>
        <v>805.2</v>
      </c>
    </row>
    <row r="46" spans="1:16" s="66" customFormat="1" ht="33.75">
      <c r="A46" s="181">
        <v>38</v>
      </c>
      <c r="B46" s="186" t="s">
        <v>309</v>
      </c>
      <c r="C46" s="57" t="s">
        <v>481</v>
      </c>
      <c r="D46" s="181" t="s">
        <v>111</v>
      </c>
      <c r="E46" s="181" t="s">
        <v>6</v>
      </c>
      <c r="F46" s="181">
        <v>36</v>
      </c>
      <c r="G46" s="57">
        <v>0</v>
      </c>
      <c r="H46" s="165">
        <v>34.26</v>
      </c>
      <c r="I46" s="165">
        <v>49.97</v>
      </c>
      <c r="J46" s="165">
        <v>11.43</v>
      </c>
      <c r="K46" s="165">
        <v>57.16</v>
      </c>
      <c r="L46" s="165">
        <v>0</v>
      </c>
      <c r="M46" s="165">
        <v>1.35</v>
      </c>
      <c r="N46" s="165">
        <v>0</v>
      </c>
      <c r="O46" s="165">
        <v>1.39</v>
      </c>
      <c r="P46" s="165">
        <f t="shared" si="1"/>
        <v>119.95</v>
      </c>
    </row>
    <row r="47" spans="1:16" s="66" customFormat="1" ht="22.5">
      <c r="A47" s="181">
        <v>39</v>
      </c>
      <c r="B47" s="186" t="s">
        <v>113</v>
      </c>
      <c r="C47" s="57" t="s">
        <v>481</v>
      </c>
      <c r="D47" s="181" t="s">
        <v>200</v>
      </c>
      <c r="E47" s="181" t="s">
        <v>112</v>
      </c>
      <c r="F47" s="181">
        <v>1035.6687999999999</v>
      </c>
      <c r="G47" s="143">
        <v>3683</v>
      </c>
      <c r="H47" s="143">
        <v>0</v>
      </c>
      <c r="I47" s="143">
        <v>997.59</v>
      </c>
      <c r="J47" s="143">
        <v>181.01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65">
        <f t="shared" si="1"/>
        <v>1178.5999999999999</v>
      </c>
    </row>
    <row r="48" spans="1:16" s="66" customFormat="1" ht="22.5">
      <c r="A48" s="181">
        <v>40</v>
      </c>
      <c r="B48" s="186" t="s">
        <v>115</v>
      </c>
      <c r="C48" s="57" t="s">
        <v>481</v>
      </c>
      <c r="D48" s="122" t="s">
        <v>117</v>
      </c>
      <c r="E48" s="181" t="s">
        <v>90</v>
      </c>
      <c r="F48" s="181">
        <v>247.39</v>
      </c>
      <c r="G48" s="119">
        <v>70</v>
      </c>
      <c r="H48" s="119">
        <v>2534.59</v>
      </c>
      <c r="I48" s="119">
        <v>33.270000000000003</v>
      </c>
      <c r="J48" s="119">
        <v>53.164999999999999</v>
      </c>
      <c r="K48" s="119">
        <v>1619.1377600000001</v>
      </c>
      <c r="L48" s="119">
        <v>0</v>
      </c>
      <c r="M48" s="119">
        <v>53.45</v>
      </c>
      <c r="N48" s="119">
        <v>0</v>
      </c>
      <c r="O48" s="119">
        <v>497.2</v>
      </c>
      <c r="P48" s="165">
        <f t="shared" si="1"/>
        <v>2202.7727599999998</v>
      </c>
    </row>
    <row r="49" spans="1:16" ht="33.75">
      <c r="A49" s="181">
        <v>41</v>
      </c>
      <c r="B49" s="186" t="s">
        <v>118</v>
      </c>
      <c r="C49" s="57" t="s">
        <v>481</v>
      </c>
      <c r="D49" s="122" t="s">
        <v>31</v>
      </c>
      <c r="E49" s="181" t="s">
        <v>6</v>
      </c>
      <c r="F49" s="181">
        <v>20</v>
      </c>
      <c r="G49" s="57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f t="shared" si="1"/>
        <v>0</v>
      </c>
    </row>
    <row r="50" spans="1:16" ht="22.5">
      <c r="A50" s="181">
        <v>42</v>
      </c>
      <c r="B50" s="186" t="s">
        <v>119</v>
      </c>
      <c r="C50" s="57" t="s">
        <v>481</v>
      </c>
      <c r="D50" s="122" t="s">
        <v>21</v>
      </c>
      <c r="E50" s="181" t="s">
        <v>126</v>
      </c>
      <c r="F50" s="181">
        <v>141.65</v>
      </c>
      <c r="G50" s="57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f t="shared" si="1"/>
        <v>0</v>
      </c>
    </row>
    <row r="51" spans="1:16" s="66" customFormat="1" ht="22.5">
      <c r="A51" s="181">
        <v>43</v>
      </c>
      <c r="B51" s="56" t="s">
        <v>121</v>
      </c>
      <c r="C51" s="57" t="s">
        <v>481</v>
      </c>
      <c r="D51" s="181" t="s">
        <v>60</v>
      </c>
      <c r="E51" s="167" t="s">
        <v>112</v>
      </c>
      <c r="F51" s="167">
        <v>1537</v>
      </c>
      <c r="G51" s="168">
        <v>1129.5</v>
      </c>
      <c r="H51" s="169">
        <v>380.67</v>
      </c>
      <c r="I51" s="169">
        <v>0</v>
      </c>
      <c r="J51" s="168">
        <v>508.73</v>
      </c>
      <c r="K51" s="168">
        <v>317.08999999999997</v>
      </c>
      <c r="L51" s="168">
        <v>0</v>
      </c>
      <c r="M51" s="168">
        <v>314.38</v>
      </c>
      <c r="N51" s="168">
        <v>0</v>
      </c>
      <c r="O51" s="168">
        <v>377.26</v>
      </c>
      <c r="P51" s="165">
        <f t="shared" si="1"/>
        <v>1203.08</v>
      </c>
    </row>
    <row r="52" spans="1:16" s="66" customFormat="1" ht="33.75">
      <c r="A52" s="181">
        <v>44</v>
      </c>
      <c r="B52" s="186" t="s">
        <v>124</v>
      </c>
      <c r="C52" s="57" t="s">
        <v>481</v>
      </c>
      <c r="D52" s="181" t="s">
        <v>127</v>
      </c>
      <c r="E52" s="181" t="s">
        <v>126</v>
      </c>
      <c r="F52" s="181">
        <v>229.29</v>
      </c>
      <c r="G52" s="194">
        <v>0</v>
      </c>
      <c r="H52" s="194">
        <v>8.84</v>
      </c>
      <c r="I52" s="194">
        <v>0</v>
      </c>
      <c r="J52" s="194">
        <v>0</v>
      </c>
      <c r="K52" s="58">
        <v>0</v>
      </c>
      <c r="L52" s="58">
        <v>0</v>
      </c>
      <c r="M52" s="58">
        <v>10.73</v>
      </c>
      <c r="N52" s="58">
        <v>0</v>
      </c>
      <c r="O52" s="58">
        <v>9.39</v>
      </c>
      <c r="P52" s="165">
        <f t="shared" si="1"/>
        <v>9.39</v>
      </c>
    </row>
    <row r="53" spans="1:16" s="66" customFormat="1" ht="33.75">
      <c r="A53" s="181">
        <v>45</v>
      </c>
      <c r="B53" s="186" t="s">
        <v>128</v>
      </c>
      <c r="C53" s="57" t="s">
        <v>481</v>
      </c>
      <c r="D53" s="181" t="s">
        <v>130</v>
      </c>
      <c r="E53" s="181" t="s">
        <v>129</v>
      </c>
      <c r="F53" s="181">
        <v>101.12</v>
      </c>
      <c r="G53" s="141">
        <v>0</v>
      </c>
      <c r="H53" s="141">
        <v>282</v>
      </c>
      <c r="I53" s="141">
        <v>30</v>
      </c>
      <c r="J53" s="141">
        <v>0.52</v>
      </c>
      <c r="K53" s="141">
        <v>404</v>
      </c>
      <c r="L53" s="141">
        <v>0</v>
      </c>
      <c r="M53" s="141">
        <v>97</v>
      </c>
      <c r="N53" s="141">
        <v>0</v>
      </c>
      <c r="O53" s="141">
        <v>0</v>
      </c>
      <c r="P53" s="165">
        <f t="shared" si="1"/>
        <v>434.52</v>
      </c>
    </row>
    <row r="54" spans="1:16" s="66" customFormat="1" ht="33.75">
      <c r="A54" s="181">
        <v>46</v>
      </c>
      <c r="B54" s="186" t="s">
        <v>305</v>
      </c>
      <c r="C54" s="57" t="s">
        <v>480</v>
      </c>
      <c r="D54" s="186" t="s">
        <v>133</v>
      </c>
      <c r="E54" s="181" t="s">
        <v>132</v>
      </c>
      <c r="F54" s="181">
        <v>101.17</v>
      </c>
      <c r="G54" s="58">
        <v>0</v>
      </c>
      <c r="H54" s="141">
        <v>87.85</v>
      </c>
      <c r="I54" s="141">
        <v>0</v>
      </c>
      <c r="J54" s="141">
        <v>0</v>
      </c>
      <c r="K54" s="141">
        <v>29.38</v>
      </c>
      <c r="L54" s="119">
        <v>0</v>
      </c>
      <c r="M54" s="119">
        <v>2</v>
      </c>
      <c r="N54" s="119">
        <v>0</v>
      </c>
      <c r="O54" s="119">
        <v>0</v>
      </c>
      <c r="P54" s="165">
        <f t="shared" si="1"/>
        <v>29.38</v>
      </c>
    </row>
    <row r="55" spans="1:16" s="66" customFormat="1" ht="32.25" customHeight="1">
      <c r="A55" s="181">
        <v>47</v>
      </c>
      <c r="B55" s="186" t="s">
        <v>405</v>
      </c>
      <c r="C55" s="57" t="s">
        <v>480</v>
      </c>
      <c r="D55" s="181" t="s">
        <v>293</v>
      </c>
      <c r="E55" s="181" t="s">
        <v>90</v>
      </c>
      <c r="F55" s="181">
        <v>100.37</v>
      </c>
      <c r="G55" s="141">
        <v>234</v>
      </c>
      <c r="H55" s="141">
        <v>720</v>
      </c>
      <c r="I55" s="119">
        <v>33.86</v>
      </c>
      <c r="J55" s="170">
        <v>154.41</v>
      </c>
      <c r="K55" s="141">
        <v>391.77</v>
      </c>
      <c r="L55" s="141">
        <v>0</v>
      </c>
      <c r="M55" s="141">
        <v>0</v>
      </c>
      <c r="N55" s="141">
        <v>0</v>
      </c>
      <c r="O55" s="141">
        <v>0</v>
      </c>
      <c r="P55" s="165">
        <f t="shared" si="1"/>
        <v>580.04</v>
      </c>
    </row>
    <row r="56" spans="1:16" s="66" customFormat="1" ht="22.5">
      <c r="A56" s="181">
        <v>48</v>
      </c>
      <c r="B56" s="186" t="s">
        <v>141</v>
      </c>
      <c r="C56" s="57" t="s">
        <v>481</v>
      </c>
      <c r="D56" s="181" t="s">
        <v>143</v>
      </c>
      <c r="E56" s="181" t="s">
        <v>142</v>
      </c>
      <c r="F56" s="181">
        <v>101.37</v>
      </c>
      <c r="G56" s="57">
        <v>0</v>
      </c>
      <c r="H56" s="57">
        <v>0</v>
      </c>
      <c r="I56" s="165">
        <v>12.82</v>
      </c>
      <c r="J56" s="171">
        <v>4.05</v>
      </c>
      <c r="K56" s="57">
        <v>20.13</v>
      </c>
      <c r="L56" s="57">
        <v>0</v>
      </c>
      <c r="M56" s="57">
        <v>0</v>
      </c>
      <c r="N56" s="57">
        <v>0</v>
      </c>
      <c r="O56" s="57">
        <v>0</v>
      </c>
      <c r="P56" s="165">
        <f t="shared" si="1"/>
        <v>37</v>
      </c>
    </row>
    <row r="57" spans="1:16" s="66" customFormat="1" ht="45">
      <c r="A57" s="181">
        <v>49</v>
      </c>
      <c r="B57" s="186" t="s">
        <v>144</v>
      </c>
      <c r="C57" s="57" t="s">
        <v>481</v>
      </c>
      <c r="D57" s="110" t="s">
        <v>233</v>
      </c>
      <c r="E57" s="117" t="s">
        <v>146</v>
      </c>
      <c r="F57" s="195" t="s">
        <v>265</v>
      </c>
      <c r="G57" s="196">
        <v>600</v>
      </c>
      <c r="H57" s="196">
        <v>3573</v>
      </c>
      <c r="I57" s="196">
        <v>9.07</v>
      </c>
      <c r="J57" s="196">
        <v>120.5</v>
      </c>
      <c r="K57" s="197">
        <v>4370.1000000000004</v>
      </c>
      <c r="L57" s="196">
        <v>200</v>
      </c>
      <c r="M57" s="196">
        <v>235</v>
      </c>
      <c r="N57" s="196">
        <v>100</v>
      </c>
      <c r="O57" s="198">
        <v>295.08999999999997</v>
      </c>
      <c r="P57" s="165">
        <f t="shared" si="1"/>
        <v>4894.76</v>
      </c>
    </row>
    <row r="58" spans="1:16" s="66" customFormat="1" ht="56.25">
      <c r="A58" s="181">
        <v>50</v>
      </c>
      <c r="B58" s="76" t="s">
        <v>203</v>
      </c>
      <c r="C58" s="57" t="s">
        <v>481</v>
      </c>
      <c r="D58" s="76" t="s">
        <v>152</v>
      </c>
      <c r="E58" s="61" t="s">
        <v>151</v>
      </c>
      <c r="F58" s="181">
        <v>106.46</v>
      </c>
      <c r="G58" s="58">
        <v>2323.08</v>
      </c>
      <c r="H58" s="58">
        <v>279.05</v>
      </c>
      <c r="I58" s="58">
        <v>373</v>
      </c>
      <c r="J58" s="58">
        <v>0</v>
      </c>
      <c r="K58" s="58">
        <v>295.70999999999998</v>
      </c>
      <c r="L58" s="58">
        <v>0</v>
      </c>
      <c r="M58" s="58">
        <v>0</v>
      </c>
      <c r="N58" s="58">
        <v>0</v>
      </c>
      <c r="O58" s="58">
        <v>0</v>
      </c>
      <c r="P58" s="165">
        <f t="shared" si="1"/>
        <v>668.71</v>
      </c>
    </row>
    <row r="59" spans="1:16" ht="33.75">
      <c r="A59" s="181">
        <v>51</v>
      </c>
      <c r="B59" s="60" t="s">
        <v>335</v>
      </c>
      <c r="C59" s="57" t="s">
        <v>480</v>
      </c>
      <c r="D59" s="76" t="s">
        <v>155</v>
      </c>
      <c r="E59" s="61" t="s">
        <v>154</v>
      </c>
      <c r="F59" s="181">
        <v>229.8</v>
      </c>
      <c r="G59" s="58">
        <v>452.7</v>
      </c>
      <c r="H59" s="58">
        <v>114</v>
      </c>
      <c r="I59" s="58">
        <v>380.24</v>
      </c>
      <c r="J59" s="58">
        <v>0</v>
      </c>
      <c r="K59" s="58">
        <v>79.94</v>
      </c>
      <c r="L59" s="58">
        <v>38.5</v>
      </c>
      <c r="M59" s="58">
        <v>4.5</v>
      </c>
      <c r="N59" s="58">
        <v>96.75</v>
      </c>
      <c r="O59" s="120">
        <v>3.85</v>
      </c>
      <c r="P59" s="165">
        <f t="shared" si="1"/>
        <v>560.78000000000009</v>
      </c>
    </row>
    <row r="60" spans="1:16" s="66" customFormat="1" ht="22.5">
      <c r="A60" s="181">
        <v>52</v>
      </c>
      <c r="B60" s="76" t="s">
        <v>204</v>
      </c>
      <c r="C60" s="57" t="s">
        <v>480</v>
      </c>
      <c r="D60" s="76" t="s">
        <v>155</v>
      </c>
      <c r="E60" s="61" t="s">
        <v>135</v>
      </c>
      <c r="F60" s="181">
        <v>20.440000000000001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55</v>
      </c>
      <c r="N60" s="118">
        <v>0</v>
      </c>
      <c r="O60" s="118">
        <v>43.03</v>
      </c>
      <c r="P60" s="165">
        <f t="shared" si="1"/>
        <v>43.03</v>
      </c>
    </row>
    <row r="61" spans="1:16" s="66" customFormat="1" ht="22.5">
      <c r="A61" s="181">
        <v>53</v>
      </c>
      <c r="B61" s="186" t="s">
        <v>157</v>
      </c>
      <c r="C61" s="57" t="s">
        <v>481</v>
      </c>
      <c r="D61" s="186" t="s">
        <v>159</v>
      </c>
      <c r="E61" s="61" t="s">
        <v>112</v>
      </c>
      <c r="F61" s="181" t="s">
        <v>324</v>
      </c>
      <c r="G61" s="58">
        <v>430</v>
      </c>
      <c r="H61" s="58">
        <v>0</v>
      </c>
      <c r="I61" s="58">
        <v>30.33</v>
      </c>
      <c r="J61" s="58">
        <v>101.32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165">
        <f t="shared" si="1"/>
        <v>131.64999999999998</v>
      </c>
    </row>
    <row r="62" spans="1:16" s="66" customFormat="1" ht="23.25">
      <c r="A62" s="181">
        <v>54</v>
      </c>
      <c r="B62" s="127" t="s">
        <v>160</v>
      </c>
      <c r="C62" s="57" t="s">
        <v>480</v>
      </c>
      <c r="D62" s="186" t="s">
        <v>162</v>
      </c>
      <c r="E62" s="181" t="s">
        <v>135</v>
      </c>
      <c r="F62" s="124" t="s">
        <v>325</v>
      </c>
      <c r="G62" s="119">
        <v>514.28</v>
      </c>
      <c r="H62" s="119">
        <v>506.44</v>
      </c>
      <c r="I62" s="119">
        <v>0</v>
      </c>
      <c r="J62" s="141">
        <v>118.91</v>
      </c>
      <c r="K62" s="119">
        <v>107.56</v>
      </c>
      <c r="L62" s="119">
        <v>30.11</v>
      </c>
      <c r="M62" s="119">
        <v>0</v>
      </c>
      <c r="N62" s="119">
        <v>0</v>
      </c>
      <c r="O62" s="119">
        <v>0</v>
      </c>
      <c r="P62" s="165">
        <f t="shared" si="1"/>
        <v>226.47</v>
      </c>
    </row>
    <row r="63" spans="1:16" s="66" customFormat="1" ht="23.25">
      <c r="A63" s="181">
        <v>55</v>
      </c>
      <c r="B63" s="127" t="s">
        <v>163</v>
      </c>
      <c r="C63" s="57" t="s">
        <v>480</v>
      </c>
      <c r="D63" s="125" t="s">
        <v>165</v>
      </c>
      <c r="E63" s="124" t="s">
        <v>135</v>
      </c>
      <c r="F63" s="124">
        <v>10.53</v>
      </c>
      <c r="G63" s="119">
        <v>135</v>
      </c>
      <c r="H63" s="119">
        <v>0</v>
      </c>
      <c r="I63" s="119">
        <v>0.82</v>
      </c>
      <c r="J63" s="141">
        <v>5.81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65">
        <f t="shared" si="1"/>
        <v>6.63</v>
      </c>
    </row>
    <row r="64" spans="1:16" s="66" customFormat="1" ht="22.5">
      <c r="A64" s="181">
        <v>56</v>
      </c>
      <c r="B64" s="60" t="s">
        <v>271</v>
      </c>
      <c r="C64" s="57" t="s">
        <v>481</v>
      </c>
      <c r="D64" s="60" t="s">
        <v>270</v>
      </c>
      <c r="E64" s="61" t="s">
        <v>6</v>
      </c>
      <c r="F64" s="199">
        <v>25.73</v>
      </c>
      <c r="G64" s="200">
        <v>36</v>
      </c>
      <c r="H64" s="200">
        <v>27.04</v>
      </c>
      <c r="I64" s="200">
        <v>0.16</v>
      </c>
      <c r="J64" s="200">
        <v>8.36</v>
      </c>
      <c r="K64" s="200">
        <v>29.84</v>
      </c>
      <c r="L64" s="200">
        <v>0</v>
      </c>
      <c r="M64" s="200">
        <v>0</v>
      </c>
      <c r="N64" s="200">
        <v>0</v>
      </c>
      <c r="O64" s="200">
        <v>0</v>
      </c>
      <c r="P64" s="165">
        <f t="shared" si="1"/>
        <v>38.36</v>
      </c>
    </row>
    <row r="65" spans="1:16" s="66" customFormat="1" ht="22.5">
      <c r="A65" s="181">
        <v>57</v>
      </c>
      <c r="B65" s="60" t="s">
        <v>261</v>
      </c>
      <c r="C65" s="57" t="s">
        <v>480</v>
      </c>
      <c r="D65" s="60" t="s">
        <v>262</v>
      </c>
      <c r="E65" s="61" t="s">
        <v>6</v>
      </c>
      <c r="F65" s="199">
        <v>75</v>
      </c>
      <c r="G65" s="191">
        <v>705</v>
      </c>
      <c r="H65" s="191">
        <v>450</v>
      </c>
      <c r="I65" s="191">
        <v>30</v>
      </c>
      <c r="J65" s="191">
        <v>698.39</v>
      </c>
      <c r="K65" s="191">
        <v>21.05</v>
      </c>
      <c r="L65" s="191">
        <v>0</v>
      </c>
      <c r="M65" s="191">
        <v>0</v>
      </c>
      <c r="N65" s="191">
        <v>0</v>
      </c>
      <c r="O65" s="191">
        <v>0</v>
      </c>
      <c r="P65" s="165">
        <f t="shared" si="1"/>
        <v>749.43999999999994</v>
      </c>
    </row>
    <row r="66" spans="1:16" s="66" customFormat="1" ht="23.25">
      <c r="A66" s="181">
        <v>58</v>
      </c>
      <c r="B66" s="126" t="s">
        <v>258</v>
      </c>
      <c r="C66" s="57" t="s">
        <v>484</v>
      </c>
      <c r="D66" s="126" t="s">
        <v>260</v>
      </c>
      <c r="E66" s="127" t="s">
        <v>39</v>
      </c>
      <c r="F66" s="199">
        <v>101.282</v>
      </c>
      <c r="G66" s="119">
        <v>3000</v>
      </c>
      <c r="H66" s="119">
        <v>885.3</v>
      </c>
      <c r="I66" s="119">
        <v>3.22</v>
      </c>
      <c r="J66" s="119">
        <v>173.55</v>
      </c>
      <c r="K66" s="119">
        <v>687.43</v>
      </c>
      <c r="L66" s="119">
        <v>0</v>
      </c>
      <c r="M66" s="119">
        <v>0</v>
      </c>
      <c r="N66" s="119">
        <v>0</v>
      </c>
      <c r="O66" s="119">
        <v>0</v>
      </c>
      <c r="P66" s="165">
        <f t="shared" si="1"/>
        <v>864.19999999999993</v>
      </c>
    </row>
    <row r="67" spans="1:16" s="66" customFormat="1" ht="22.5">
      <c r="A67" s="181">
        <v>59</v>
      </c>
      <c r="B67" s="186" t="s">
        <v>106</v>
      </c>
      <c r="C67" s="57" t="s">
        <v>481</v>
      </c>
      <c r="D67" s="181" t="s">
        <v>40</v>
      </c>
      <c r="E67" s="181" t="s">
        <v>6</v>
      </c>
      <c r="F67" s="181">
        <v>10</v>
      </c>
      <c r="G67" s="201">
        <v>450</v>
      </c>
      <c r="H67" s="201">
        <v>0.18</v>
      </c>
      <c r="I67" s="141">
        <v>15.11</v>
      </c>
      <c r="J67" s="201">
        <v>64.36</v>
      </c>
      <c r="K67" s="201">
        <v>4.45</v>
      </c>
      <c r="L67" s="119">
        <v>0</v>
      </c>
      <c r="M67" s="119">
        <v>0</v>
      </c>
      <c r="N67" s="119">
        <v>0</v>
      </c>
      <c r="O67" s="119">
        <v>0</v>
      </c>
      <c r="P67" s="165">
        <f t="shared" si="1"/>
        <v>83.92</v>
      </c>
    </row>
    <row r="68" spans="1:16" s="66" customFormat="1" ht="22.5">
      <c r="A68" s="181">
        <v>60</v>
      </c>
      <c r="B68" s="186" t="s">
        <v>136</v>
      </c>
      <c r="C68" s="57" t="s">
        <v>481</v>
      </c>
      <c r="D68" s="181" t="s">
        <v>138</v>
      </c>
      <c r="E68" s="181" t="s">
        <v>112</v>
      </c>
      <c r="F68" s="181">
        <v>1032.27</v>
      </c>
      <c r="G68" s="118">
        <v>0</v>
      </c>
      <c r="H68" s="118">
        <v>300</v>
      </c>
      <c r="I68" s="118">
        <v>0</v>
      </c>
      <c r="J68" s="118">
        <v>0</v>
      </c>
      <c r="K68" s="118">
        <v>233.88</v>
      </c>
      <c r="L68" s="118">
        <v>0</v>
      </c>
      <c r="M68" s="118">
        <v>600</v>
      </c>
      <c r="N68" s="118">
        <v>0</v>
      </c>
      <c r="O68" s="118">
        <v>417.476</v>
      </c>
      <c r="P68" s="165">
        <f t="shared" si="1"/>
        <v>651.35599999999999</v>
      </c>
    </row>
    <row r="69" spans="1:16" s="66" customFormat="1" ht="25.5">
      <c r="A69" s="181">
        <v>61</v>
      </c>
      <c r="B69" s="153" t="s">
        <v>294</v>
      </c>
      <c r="C69" s="57" t="s">
        <v>481</v>
      </c>
      <c r="D69" s="181" t="s">
        <v>297</v>
      </c>
      <c r="E69" s="181" t="s">
        <v>112</v>
      </c>
      <c r="F69" s="181">
        <v>2206.0300000000002</v>
      </c>
      <c r="G69" s="118">
        <v>0</v>
      </c>
      <c r="H69" s="118">
        <v>320.62</v>
      </c>
      <c r="I69" s="118">
        <v>0</v>
      </c>
      <c r="J69" s="118">
        <v>0</v>
      </c>
      <c r="K69" s="118">
        <v>1401.1</v>
      </c>
      <c r="L69" s="118">
        <v>0</v>
      </c>
      <c r="M69" s="118">
        <v>0</v>
      </c>
      <c r="N69" s="118">
        <v>0</v>
      </c>
      <c r="O69" s="118">
        <v>17</v>
      </c>
      <c r="P69" s="165">
        <f t="shared" si="1"/>
        <v>1418.1</v>
      </c>
    </row>
    <row r="70" spans="1:16" s="66" customFormat="1" ht="22.5">
      <c r="A70" s="181">
        <v>62</v>
      </c>
      <c r="B70" s="186" t="s">
        <v>140</v>
      </c>
      <c r="C70" s="57" t="s">
        <v>481</v>
      </c>
      <c r="D70" s="181" t="s">
        <v>139</v>
      </c>
      <c r="E70" s="181" t="s">
        <v>90</v>
      </c>
      <c r="F70" s="181">
        <v>103</v>
      </c>
      <c r="G70" s="141">
        <v>234</v>
      </c>
      <c r="H70" s="141">
        <v>720</v>
      </c>
      <c r="I70" s="119">
        <v>33.86</v>
      </c>
      <c r="J70" s="170">
        <v>193.42</v>
      </c>
      <c r="K70" s="141">
        <v>983.79</v>
      </c>
      <c r="L70" s="141">
        <v>0</v>
      </c>
      <c r="M70" s="141">
        <v>0</v>
      </c>
      <c r="N70" s="141">
        <v>0</v>
      </c>
      <c r="O70" s="141">
        <v>0</v>
      </c>
      <c r="P70" s="165">
        <f t="shared" si="1"/>
        <v>1211.07</v>
      </c>
    </row>
    <row r="71" spans="1:16" s="53" customFormat="1">
      <c r="A71" s="84"/>
      <c r="B71" s="84"/>
      <c r="C71" s="84"/>
      <c r="D71" s="84"/>
      <c r="E71" s="407"/>
      <c r="F71" s="407"/>
      <c r="G71" s="129">
        <f t="shared" ref="G71:P71" si="2">SUM(G9:G70)</f>
        <v>31341.319999999996</v>
      </c>
      <c r="H71" s="129">
        <f t="shared" si="2"/>
        <v>19763.062999999998</v>
      </c>
      <c r="I71" s="129">
        <f t="shared" si="2"/>
        <v>2919.25</v>
      </c>
      <c r="J71" s="129">
        <f t="shared" si="2"/>
        <v>8419.52</v>
      </c>
      <c r="K71" s="129">
        <f t="shared" si="2"/>
        <v>17009.980659999997</v>
      </c>
      <c r="L71" s="129">
        <f t="shared" si="2"/>
        <v>1709.51</v>
      </c>
      <c r="M71" s="129">
        <f t="shared" si="2"/>
        <v>3330.3361</v>
      </c>
      <c r="N71" s="129">
        <f t="shared" si="2"/>
        <v>1473.94</v>
      </c>
      <c r="O71" s="129">
        <f t="shared" si="2"/>
        <v>2408.3000999999999</v>
      </c>
      <c r="P71" s="232">
        <f t="shared" si="2"/>
        <v>32230.990760000004</v>
      </c>
    </row>
  </sheetData>
  <autoFilter ref="A6:P70">
    <filterColumn colId="2"/>
    <filterColumn colId="8" showButton="0"/>
  </autoFilter>
  <mergeCells count="8">
    <mergeCell ref="E71:F71"/>
    <mergeCell ref="A2:P2"/>
    <mergeCell ref="L5:M5"/>
    <mergeCell ref="J1:L1"/>
    <mergeCell ref="N5:O5"/>
    <mergeCell ref="I6:J6"/>
    <mergeCell ref="G5:H5"/>
    <mergeCell ref="I5:K5"/>
  </mergeCells>
  <phoneticPr fontId="31" type="noConversion"/>
  <pageMargins left="0.44" right="0.7" top="0.39" bottom="0.4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view="pageBreakPreview" topLeftCell="B1" zoomScale="90" zoomScaleSheetLayoutView="90" workbookViewId="0">
      <selection activeCell="O7" sqref="O7:Q7"/>
    </sheetView>
  </sheetViews>
  <sheetFormatPr defaultRowHeight="15"/>
  <cols>
    <col min="6" max="6" width="9.7109375" customWidth="1"/>
    <col min="10" max="11" width="11.7109375" customWidth="1"/>
    <col min="14" max="14" width="9.140625" customWidth="1"/>
  </cols>
  <sheetData>
    <row r="1" spans="1:17" ht="15.75">
      <c r="A1" s="6" t="s">
        <v>408</v>
      </c>
      <c r="B1" s="6"/>
      <c r="C1" s="6"/>
      <c r="D1" s="6"/>
      <c r="E1" s="6"/>
      <c r="F1" s="6"/>
      <c r="G1" s="6"/>
      <c r="H1" s="6"/>
      <c r="N1" s="417" t="s">
        <v>235</v>
      </c>
      <c r="O1" s="417"/>
    </row>
    <row r="2" spans="1:17" ht="15.75">
      <c r="A2" s="9"/>
      <c r="B2" s="10"/>
      <c r="N2" s="7"/>
      <c r="O2" s="7"/>
      <c r="P2" s="8"/>
    </row>
    <row r="3" spans="1:17" ht="15.75">
      <c r="A3" s="11" t="s">
        <v>236</v>
      </c>
      <c r="B3" s="12"/>
      <c r="C3" s="12"/>
      <c r="D3" s="5"/>
      <c r="E3" s="12"/>
      <c r="F3" s="12"/>
      <c r="G3" s="4"/>
      <c r="H3" s="4"/>
      <c r="I3" s="4"/>
      <c r="J3" s="4"/>
      <c r="K3" s="4"/>
      <c r="L3" s="3"/>
      <c r="M3" s="3"/>
      <c r="N3" s="418" t="s">
        <v>206</v>
      </c>
      <c r="O3" s="419"/>
      <c r="P3" s="13"/>
    </row>
    <row r="4" spans="1:17" ht="15.75">
      <c r="A4" s="413" t="s">
        <v>0</v>
      </c>
      <c r="B4" s="414" t="s">
        <v>1</v>
      </c>
      <c r="C4" s="416" t="s">
        <v>2</v>
      </c>
      <c r="D4" s="416" t="s">
        <v>3</v>
      </c>
      <c r="E4" s="413" t="s">
        <v>237</v>
      </c>
      <c r="F4" s="413" t="s">
        <v>238</v>
      </c>
      <c r="G4" s="420" t="s">
        <v>239</v>
      </c>
      <c r="H4" s="420"/>
      <c r="I4" s="420"/>
      <c r="J4" s="420"/>
      <c r="K4" s="420"/>
      <c r="L4" s="420"/>
      <c r="M4" s="420"/>
      <c r="N4" s="420"/>
      <c r="O4" s="420"/>
      <c r="P4" s="420"/>
    </row>
    <row r="5" spans="1:17" ht="15.75">
      <c r="A5" s="413"/>
      <c r="B5" s="415"/>
      <c r="C5" s="416"/>
      <c r="D5" s="416"/>
      <c r="E5" s="413"/>
      <c r="F5" s="413"/>
      <c r="G5" s="421" t="s">
        <v>4</v>
      </c>
      <c r="H5" s="421"/>
      <c r="I5" s="421"/>
      <c r="J5" s="421"/>
      <c r="K5" s="67"/>
      <c r="L5" s="2"/>
      <c r="M5" s="2"/>
      <c r="N5" s="2"/>
      <c r="O5" s="421" t="s">
        <v>5</v>
      </c>
      <c r="P5" s="421"/>
    </row>
    <row r="6" spans="1:17" ht="48">
      <c r="A6" s="14"/>
      <c r="B6" s="15"/>
      <c r="C6" s="15"/>
      <c r="D6" s="16"/>
      <c r="E6" s="14"/>
      <c r="F6" s="14"/>
      <c r="G6" s="17" t="s">
        <v>6</v>
      </c>
      <c r="H6" s="17" t="s">
        <v>7</v>
      </c>
      <c r="I6" s="17" t="s">
        <v>8</v>
      </c>
      <c r="J6" s="17" t="s">
        <v>9</v>
      </c>
      <c r="K6" s="17" t="s">
        <v>401</v>
      </c>
      <c r="L6" s="17" t="s">
        <v>267</v>
      </c>
      <c r="M6" s="17" t="s">
        <v>11</v>
      </c>
      <c r="N6" s="17" t="s">
        <v>12</v>
      </c>
      <c r="O6" s="17" t="s">
        <v>13</v>
      </c>
      <c r="P6" s="17" t="s">
        <v>14</v>
      </c>
    </row>
    <row r="7" spans="1:17" ht="25.5">
      <c r="A7" s="23">
        <v>1</v>
      </c>
      <c r="B7" s="24" t="s">
        <v>240</v>
      </c>
      <c r="C7" s="24" t="s">
        <v>101</v>
      </c>
      <c r="D7" s="25" t="s">
        <v>123</v>
      </c>
      <c r="E7" s="24">
        <v>1994</v>
      </c>
      <c r="F7" s="24" t="s">
        <v>241</v>
      </c>
      <c r="G7" s="26">
        <v>56.607999999999997</v>
      </c>
      <c r="H7" s="26">
        <v>64.239999999999995</v>
      </c>
      <c r="I7" s="27">
        <v>1587.15</v>
      </c>
      <c r="J7" s="27">
        <f>SUM(G7:I7)</f>
        <v>1707.998</v>
      </c>
      <c r="K7" s="28"/>
      <c r="L7" s="28">
        <v>48.47</v>
      </c>
      <c r="M7" s="28">
        <v>371.94</v>
      </c>
      <c r="N7" s="28">
        <v>1847.47</v>
      </c>
      <c r="O7" s="28">
        <v>23.37</v>
      </c>
      <c r="P7" s="28">
        <v>1742.97</v>
      </c>
      <c r="Q7">
        <f>SUM(O7:P7)</f>
        <v>1766.34</v>
      </c>
    </row>
    <row r="8" spans="1:17">
      <c r="A8" s="18"/>
      <c r="B8" s="19"/>
      <c r="C8" s="19"/>
      <c r="D8" s="20"/>
      <c r="E8" s="19"/>
      <c r="F8" s="19"/>
      <c r="G8" s="21"/>
      <c r="H8" s="21"/>
      <c r="I8" s="22"/>
      <c r="J8" s="22"/>
      <c r="K8" s="22"/>
      <c r="L8" s="22"/>
      <c r="M8" s="22"/>
      <c r="N8" s="22"/>
      <c r="O8" s="22"/>
      <c r="P8" s="22"/>
    </row>
    <row r="9" spans="1:17">
      <c r="A9" s="18"/>
      <c r="B9" s="19"/>
      <c r="C9" s="19"/>
      <c r="D9" s="20"/>
      <c r="E9" s="19"/>
      <c r="F9" s="19"/>
      <c r="G9" s="21"/>
      <c r="H9" s="21"/>
      <c r="I9" s="21"/>
      <c r="J9" s="22"/>
      <c r="K9" s="22"/>
      <c r="L9" s="22"/>
      <c r="M9" s="22"/>
      <c r="N9" s="22"/>
      <c r="O9" s="21"/>
      <c r="P9" s="21"/>
    </row>
  </sheetData>
  <mergeCells count="11">
    <mergeCell ref="A4:A5"/>
    <mergeCell ref="B4:B5"/>
    <mergeCell ref="C4:C5"/>
    <mergeCell ref="D4:D5"/>
    <mergeCell ref="N1:O1"/>
    <mergeCell ref="N3:O3"/>
    <mergeCell ref="E4:E5"/>
    <mergeCell ref="F4:F5"/>
    <mergeCell ref="G4:P4"/>
    <mergeCell ref="G5:J5"/>
    <mergeCell ref="O5:P5"/>
  </mergeCells>
  <phoneticPr fontId="31" type="noConversion"/>
  <pageMargins left="0.28999999999999998" right="0.2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activeCell="B4" sqref="B4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424" t="s">
        <v>409</v>
      </c>
      <c r="B1" s="424"/>
      <c r="C1" s="424"/>
      <c r="D1" s="424"/>
      <c r="E1" s="424"/>
      <c r="F1" s="424"/>
      <c r="G1" s="424"/>
    </row>
    <row r="2" spans="1:8" ht="15.75">
      <c r="F2" s="423" t="s">
        <v>167</v>
      </c>
      <c r="G2" s="423"/>
      <c r="H2" s="423"/>
    </row>
    <row r="4" spans="1:8" ht="45">
      <c r="A4" s="29" t="s">
        <v>168</v>
      </c>
      <c r="B4" s="29" t="s">
        <v>242</v>
      </c>
      <c r="C4" s="29" t="s">
        <v>243</v>
      </c>
      <c r="D4" s="29" t="s">
        <v>173</v>
      </c>
      <c r="E4" s="422" t="s">
        <v>175</v>
      </c>
      <c r="F4" s="422"/>
      <c r="G4" s="422"/>
    </row>
    <row r="5" spans="1:8">
      <c r="A5" s="29"/>
      <c r="B5" s="29"/>
      <c r="C5" s="29"/>
      <c r="D5" s="29"/>
      <c r="E5" s="29" t="s">
        <v>244</v>
      </c>
      <c r="F5" s="29" t="s">
        <v>178</v>
      </c>
      <c r="G5" s="29" t="s">
        <v>9</v>
      </c>
    </row>
    <row r="6" spans="1:8">
      <c r="A6" s="30" t="s">
        <v>245</v>
      </c>
      <c r="B6" s="30" t="s">
        <v>246</v>
      </c>
      <c r="C6" s="31"/>
      <c r="D6" s="30" t="s">
        <v>247</v>
      </c>
      <c r="E6" s="30" t="s">
        <v>248</v>
      </c>
      <c r="F6" s="30" t="s">
        <v>249</v>
      </c>
      <c r="G6" s="30" t="s">
        <v>250</v>
      </c>
    </row>
    <row r="7" spans="1:8">
      <c r="A7" s="30">
        <v>1</v>
      </c>
      <c r="B7" s="29" t="s">
        <v>240</v>
      </c>
      <c r="C7" s="31">
        <v>1989</v>
      </c>
      <c r="D7" s="30">
        <v>100</v>
      </c>
      <c r="E7" s="30">
        <v>3214</v>
      </c>
      <c r="F7" s="30">
        <v>1433</v>
      </c>
      <c r="G7" s="30">
        <v>4647</v>
      </c>
    </row>
    <row r="8" spans="1:8">
      <c r="A8" s="30"/>
      <c r="B8" s="30"/>
      <c r="C8" s="31"/>
      <c r="D8" s="30"/>
      <c r="E8" s="30"/>
      <c r="F8" s="30"/>
      <c r="G8" s="30"/>
    </row>
  </sheetData>
  <mergeCells count="3">
    <mergeCell ref="E4:G4"/>
    <mergeCell ref="F2:H2"/>
    <mergeCell ref="A1:G1"/>
  </mergeCells>
  <phoneticPr fontId="31" type="noConversion"/>
  <pageMargins left="1.5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activeCell="G15" sqref="G15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32"/>
      <c r="B1" s="32"/>
      <c r="C1" s="32"/>
      <c r="D1" s="32"/>
      <c r="E1" s="32"/>
      <c r="F1" s="32"/>
      <c r="G1" s="33" t="s">
        <v>266</v>
      </c>
    </row>
    <row r="2" spans="1:7" ht="15.75">
      <c r="A2" s="426" t="s">
        <v>410</v>
      </c>
      <c r="B2" s="426"/>
      <c r="C2" s="426"/>
      <c r="D2" s="426"/>
      <c r="E2" s="426"/>
      <c r="F2" s="426"/>
      <c r="G2" s="426"/>
    </row>
    <row r="3" spans="1:7" ht="15.75">
      <c r="A3" s="34" t="s">
        <v>251</v>
      </c>
      <c r="B3" s="35"/>
      <c r="C3" s="36"/>
      <c r="D3" s="36"/>
      <c r="E3" s="37"/>
      <c r="F3" s="37"/>
      <c r="G3" s="37"/>
    </row>
    <row r="4" spans="1:7" ht="15.75">
      <c r="A4" s="34"/>
      <c r="B4" s="35"/>
      <c r="C4" s="36"/>
      <c r="D4" s="36"/>
      <c r="E4" s="37"/>
      <c r="F4" s="37"/>
      <c r="G4" s="37"/>
    </row>
    <row r="5" spans="1:7" ht="30">
      <c r="A5" s="38" t="s">
        <v>252</v>
      </c>
      <c r="B5" s="38" t="s">
        <v>242</v>
      </c>
      <c r="C5" s="38" t="s">
        <v>253</v>
      </c>
      <c r="D5" s="39" t="s">
        <v>254</v>
      </c>
      <c r="E5" s="40" t="s">
        <v>211</v>
      </c>
      <c r="F5" s="40" t="s">
        <v>212</v>
      </c>
      <c r="G5" s="40" t="s">
        <v>255</v>
      </c>
    </row>
    <row r="6" spans="1:7">
      <c r="A6" s="38"/>
      <c r="B6" s="38"/>
      <c r="C6" s="425" t="s">
        <v>206</v>
      </c>
      <c r="D6" s="425"/>
      <c r="E6" s="38" t="s">
        <v>256</v>
      </c>
      <c r="F6" s="38" t="s">
        <v>256</v>
      </c>
      <c r="G6" s="41"/>
    </row>
    <row r="7" spans="1:7">
      <c r="A7" s="1" t="s">
        <v>179</v>
      </c>
      <c r="B7" s="1" t="s">
        <v>180</v>
      </c>
      <c r="C7" s="1" t="s">
        <v>181</v>
      </c>
      <c r="D7" s="1">
        <v>4</v>
      </c>
      <c r="E7" s="1">
        <v>5</v>
      </c>
      <c r="F7" s="1">
        <v>6</v>
      </c>
      <c r="G7" s="1" t="s">
        <v>268</v>
      </c>
    </row>
    <row r="8" spans="1:7" ht="54">
      <c r="A8" s="42">
        <v>1</v>
      </c>
      <c r="B8" s="43" t="s">
        <v>257</v>
      </c>
      <c r="C8" s="44">
        <v>67.930000000000007</v>
      </c>
      <c r="D8" s="44">
        <v>1055.55</v>
      </c>
      <c r="E8" s="45">
        <v>200</v>
      </c>
      <c r="F8" s="46">
        <v>116.48</v>
      </c>
      <c r="G8" s="47">
        <f>C8+D8+F8</f>
        <v>1239.96</v>
      </c>
    </row>
    <row r="9" spans="1:7" ht="15.75">
      <c r="A9" s="38"/>
      <c r="B9" s="38" t="s">
        <v>9</v>
      </c>
      <c r="C9" s="48">
        <f>SUM(C8)</f>
        <v>67.930000000000007</v>
      </c>
      <c r="D9" s="44">
        <f>SUM(D8)</f>
        <v>1055.55</v>
      </c>
      <c r="E9" s="48">
        <f>SUM(E8)</f>
        <v>200</v>
      </c>
      <c r="F9" s="48">
        <f>SUM(F8)</f>
        <v>116.48</v>
      </c>
      <c r="G9" s="49">
        <f>SUM(G8)</f>
        <v>1239.96</v>
      </c>
    </row>
  </sheetData>
  <mergeCells count="2">
    <mergeCell ref="C6:D6"/>
    <mergeCell ref="A2:G2"/>
  </mergeCells>
  <phoneticPr fontId="31" type="noConversion"/>
  <pageMargins left="0.91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="85" zoomScaleSheetLayoutView="85" workbookViewId="0">
      <selection activeCell="J3" sqref="J3"/>
    </sheetView>
  </sheetViews>
  <sheetFormatPr defaultRowHeight="15"/>
  <sheetData>
    <row r="1" spans="1:23">
      <c r="A1" s="427" t="s">
        <v>416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1:23" ht="79.5">
      <c r="A2" s="50" t="s">
        <v>272</v>
      </c>
      <c r="B2" s="50" t="s">
        <v>273</v>
      </c>
      <c r="C2" s="50" t="s">
        <v>2</v>
      </c>
      <c r="D2" s="51" t="s">
        <v>3</v>
      </c>
      <c r="E2" s="50" t="s">
        <v>170</v>
      </c>
      <c r="F2" s="50" t="s">
        <v>274</v>
      </c>
      <c r="G2" s="50" t="s">
        <v>275</v>
      </c>
      <c r="H2" s="50" t="s">
        <v>276</v>
      </c>
      <c r="I2" s="50" t="s">
        <v>277</v>
      </c>
      <c r="J2" s="50" t="s">
        <v>278</v>
      </c>
      <c r="K2" s="50" t="s">
        <v>279</v>
      </c>
      <c r="L2" s="50" t="s">
        <v>280</v>
      </c>
      <c r="M2" s="50" t="s">
        <v>281</v>
      </c>
      <c r="N2" s="50" t="s">
        <v>282</v>
      </c>
      <c r="O2" s="50" t="s">
        <v>283</v>
      </c>
      <c r="P2" s="50" t="s">
        <v>284</v>
      </c>
      <c r="Q2" s="50" t="s">
        <v>285</v>
      </c>
      <c r="R2" s="50" t="s">
        <v>286</v>
      </c>
      <c r="S2" s="50" t="s">
        <v>287</v>
      </c>
      <c r="T2" s="50" t="s">
        <v>288</v>
      </c>
      <c r="U2" s="50" t="s">
        <v>289</v>
      </c>
      <c r="V2" s="50" t="s">
        <v>290</v>
      </c>
      <c r="W2" s="50" t="s">
        <v>291</v>
      </c>
    </row>
    <row r="3" spans="1:23" ht="30">
      <c r="A3" s="2">
        <v>1</v>
      </c>
      <c r="B3" s="2" t="s">
        <v>240</v>
      </c>
      <c r="C3" s="52" t="s">
        <v>101</v>
      </c>
      <c r="D3" s="52" t="s">
        <v>123</v>
      </c>
      <c r="E3" s="24" t="s">
        <v>241</v>
      </c>
      <c r="F3" s="2">
        <v>128.07</v>
      </c>
      <c r="G3" s="178">
        <v>56.607999999999997</v>
      </c>
      <c r="H3" s="2">
        <v>93.21</v>
      </c>
      <c r="I3" s="2">
        <v>0</v>
      </c>
      <c r="J3" s="2">
        <v>44.04</v>
      </c>
      <c r="K3" s="2">
        <v>641.69000000000005</v>
      </c>
      <c r="L3" s="2">
        <v>368.88</v>
      </c>
      <c r="M3" s="2">
        <v>10.47</v>
      </c>
      <c r="N3" s="2">
        <v>0</v>
      </c>
      <c r="O3" s="2">
        <v>0</v>
      </c>
      <c r="P3" s="2">
        <v>0</v>
      </c>
      <c r="Q3" s="2">
        <v>10.95</v>
      </c>
      <c r="R3" s="2">
        <v>0.47</v>
      </c>
      <c r="S3" s="2">
        <v>64.239999999999995</v>
      </c>
      <c r="T3" s="2">
        <v>0.61</v>
      </c>
      <c r="U3" s="2">
        <v>4.95</v>
      </c>
      <c r="V3" s="2">
        <v>283.81</v>
      </c>
      <c r="W3" s="234">
        <f>SUM(F3:V3)</f>
        <v>1707.998</v>
      </c>
    </row>
  </sheetData>
  <mergeCells count="1">
    <mergeCell ref="A1:W1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topLeftCell="D1" zoomScaleNormal="85" zoomScaleSheetLayoutView="100" workbookViewId="0">
      <pane ySplit="2" topLeftCell="A59" activePane="bottomLeft" state="frozen"/>
      <selection pane="bottomLeft" activeCell="R65" sqref="R65"/>
    </sheetView>
  </sheetViews>
  <sheetFormatPr defaultRowHeight="15"/>
  <cols>
    <col min="1" max="1" width="5.7109375" style="59" customWidth="1"/>
    <col min="2" max="2" width="24.140625" style="59" bestFit="1" customWidth="1"/>
    <col min="3" max="3" width="20.85546875" style="59" customWidth="1"/>
    <col min="4" max="4" width="11" style="59" customWidth="1"/>
    <col min="5" max="5" width="11.7109375" style="59" customWidth="1"/>
    <col min="6" max="6" width="6.140625" style="59" customWidth="1"/>
    <col min="7" max="7" width="10.5703125" style="59" customWidth="1"/>
    <col min="8" max="8" width="5.85546875" style="59" customWidth="1"/>
    <col min="9" max="9" width="6.5703125" style="59" customWidth="1"/>
    <col min="10" max="10" width="7.140625" style="59" customWidth="1"/>
    <col min="11" max="11" width="8.140625" style="59" bestFit="1" customWidth="1"/>
    <col min="12" max="12" width="8.85546875" style="59" bestFit="1" customWidth="1"/>
    <col min="13" max="13" width="6.42578125" style="59" bestFit="1" customWidth="1"/>
    <col min="14" max="14" width="6.5703125" style="59" customWidth="1"/>
    <col min="15" max="15" width="10.5703125" style="59" bestFit="1" customWidth="1"/>
    <col min="16" max="16" width="8.5703125" style="59" bestFit="1" customWidth="1"/>
    <col min="17" max="17" width="7.85546875" style="59" bestFit="1" customWidth="1"/>
    <col min="18" max="18" width="6.7109375" style="59" bestFit="1" customWidth="1"/>
    <col min="19" max="19" width="7.85546875" style="59" bestFit="1" customWidth="1"/>
    <col min="20" max="20" width="9.85546875" style="59" bestFit="1" customWidth="1"/>
    <col min="21" max="21" width="8" style="59" bestFit="1" customWidth="1"/>
    <col min="22" max="22" width="9.28515625" style="59" bestFit="1" customWidth="1"/>
    <col min="23" max="23" width="12.5703125" style="59" bestFit="1" customWidth="1"/>
  </cols>
  <sheetData>
    <row r="1" spans="1:23">
      <c r="A1" s="428" t="s">
        <v>417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</row>
    <row r="2" spans="1:23" s="177" customFormat="1" ht="216.75">
      <c r="A2" s="175" t="s">
        <v>272</v>
      </c>
      <c r="B2" s="175" t="s">
        <v>273</v>
      </c>
      <c r="C2" s="175" t="s">
        <v>2</v>
      </c>
      <c r="D2" s="176" t="s">
        <v>3</v>
      </c>
      <c r="E2" s="175" t="s">
        <v>170</v>
      </c>
      <c r="F2" s="175" t="s">
        <v>274</v>
      </c>
      <c r="G2" s="175" t="s">
        <v>275</v>
      </c>
      <c r="H2" s="175" t="s">
        <v>276</v>
      </c>
      <c r="I2" s="175" t="s">
        <v>277</v>
      </c>
      <c r="J2" s="175" t="s">
        <v>278</v>
      </c>
      <c r="K2" s="175" t="s">
        <v>279</v>
      </c>
      <c r="L2" s="175" t="s">
        <v>280</v>
      </c>
      <c r="M2" s="175" t="s">
        <v>281</v>
      </c>
      <c r="N2" s="175" t="s">
        <v>282</v>
      </c>
      <c r="O2" s="175" t="s">
        <v>283</v>
      </c>
      <c r="P2" s="175" t="s">
        <v>284</v>
      </c>
      <c r="Q2" s="175" t="s">
        <v>285</v>
      </c>
      <c r="R2" s="175" t="s">
        <v>286</v>
      </c>
      <c r="S2" s="175" t="s">
        <v>287</v>
      </c>
      <c r="T2" s="175" t="s">
        <v>288</v>
      </c>
      <c r="U2" s="175" t="s">
        <v>289</v>
      </c>
      <c r="V2" s="175" t="s">
        <v>290</v>
      </c>
      <c r="W2" s="175" t="s">
        <v>291</v>
      </c>
    </row>
    <row r="3" spans="1:23" s="66" customFormat="1">
      <c r="A3" s="75">
        <v>1</v>
      </c>
      <c r="B3" s="56" t="s">
        <v>15</v>
      </c>
      <c r="C3" s="56" t="s">
        <v>16</v>
      </c>
      <c r="D3" s="57" t="s">
        <v>149</v>
      </c>
      <c r="E3" s="117" t="s">
        <v>17</v>
      </c>
      <c r="F3" s="75">
        <f>'Pvt.Sez Exports '!J6</f>
        <v>0</v>
      </c>
      <c r="G3" s="75">
        <v>0</v>
      </c>
      <c r="H3" s="75">
        <v>0</v>
      </c>
      <c r="I3" s="75">
        <v>0</v>
      </c>
      <c r="J3" s="75">
        <v>0</v>
      </c>
      <c r="K3" s="75">
        <v>0</v>
      </c>
      <c r="L3" s="75">
        <v>0</v>
      </c>
      <c r="M3" s="75">
        <v>0</v>
      </c>
      <c r="N3" s="75">
        <v>0</v>
      </c>
      <c r="O3" s="75">
        <v>0</v>
      </c>
      <c r="P3" s="75">
        <v>0</v>
      </c>
      <c r="Q3" s="75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5">
        <v>0</v>
      </c>
    </row>
    <row r="4" spans="1:23" s="66" customFormat="1">
      <c r="A4" s="75">
        <v>2</v>
      </c>
      <c r="B4" s="56" t="s">
        <v>18</v>
      </c>
      <c r="C4" s="56" t="s">
        <v>19</v>
      </c>
      <c r="D4" s="61" t="s">
        <v>6</v>
      </c>
      <c r="E4" s="117" t="s">
        <v>17</v>
      </c>
      <c r="F4" s="75">
        <v>0</v>
      </c>
      <c r="G4" s="75">
        <f>'Pvt.Sez Exports '!J7</f>
        <v>2636.35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f>SUM(F4:V4)</f>
        <v>2636.35</v>
      </c>
    </row>
    <row r="5" spans="1:23" s="66" customFormat="1" ht="23.25">
      <c r="A5" s="75">
        <v>3</v>
      </c>
      <c r="B5" s="56" t="s">
        <v>312</v>
      </c>
      <c r="C5" s="56" t="s">
        <v>20</v>
      </c>
      <c r="D5" s="57" t="s">
        <v>90</v>
      </c>
      <c r="E5" s="117" t="s">
        <v>21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f>'Pvt.Sez Exports '!J8</f>
        <v>3830.29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/>
      <c r="W5" s="75">
        <f t="shared" ref="W5:W65" si="0">SUM(F5:V5)</f>
        <v>3830.29</v>
      </c>
    </row>
    <row r="6" spans="1:23" s="66" customFormat="1">
      <c r="A6" s="75">
        <v>4</v>
      </c>
      <c r="B6" s="56" t="s">
        <v>22</v>
      </c>
      <c r="C6" s="56" t="s">
        <v>23</v>
      </c>
      <c r="D6" s="61" t="s">
        <v>6</v>
      </c>
      <c r="E6" s="117" t="s">
        <v>24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f t="shared" si="0"/>
        <v>0</v>
      </c>
    </row>
    <row r="7" spans="1:23" s="66" customFormat="1">
      <c r="A7" s="75">
        <v>5</v>
      </c>
      <c r="B7" s="56" t="s">
        <v>25</v>
      </c>
      <c r="C7" s="56" t="s">
        <v>23</v>
      </c>
      <c r="D7" s="61" t="s">
        <v>6</v>
      </c>
      <c r="E7" s="117" t="s">
        <v>26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f t="shared" si="0"/>
        <v>0</v>
      </c>
    </row>
    <row r="8" spans="1:23" s="66" customFormat="1">
      <c r="A8" s="75">
        <v>6</v>
      </c>
      <c r="B8" s="56" t="s">
        <v>27</v>
      </c>
      <c r="C8" s="56" t="s">
        <v>28</v>
      </c>
      <c r="D8" s="61" t="s">
        <v>6</v>
      </c>
      <c r="E8" s="117" t="s">
        <v>29</v>
      </c>
      <c r="F8" s="75">
        <v>0</v>
      </c>
      <c r="G8" s="75">
        <f>'Pvt.Sez Exports '!J11</f>
        <v>12.85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f t="shared" si="0"/>
        <v>12.85</v>
      </c>
    </row>
    <row r="9" spans="1:23" s="66" customFormat="1" ht="22.5">
      <c r="A9" s="75">
        <v>7</v>
      </c>
      <c r="B9" s="56" t="s">
        <v>30</v>
      </c>
      <c r="C9" s="56" t="s">
        <v>28</v>
      </c>
      <c r="D9" s="61" t="s">
        <v>6</v>
      </c>
      <c r="E9" s="117" t="s">
        <v>31</v>
      </c>
      <c r="F9" s="75">
        <v>0</v>
      </c>
      <c r="G9" s="75">
        <f>'Pvt.Sez Exports '!J12</f>
        <v>1.05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f t="shared" si="0"/>
        <v>1.05</v>
      </c>
    </row>
    <row r="10" spans="1:23" s="66" customFormat="1" ht="23.25">
      <c r="A10" s="75">
        <v>8</v>
      </c>
      <c r="B10" s="56" t="s">
        <v>32</v>
      </c>
      <c r="C10" s="56" t="s">
        <v>28</v>
      </c>
      <c r="D10" s="57" t="s">
        <v>33</v>
      </c>
      <c r="E10" s="117" t="s">
        <v>34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f>'Pvt.Sez Exports '!J13</f>
        <v>3716.85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f t="shared" si="0"/>
        <v>3716.85</v>
      </c>
    </row>
    <row r="11" spans="1:23" s="66" customFormat="1" ht="23.25">
      <c r="A11" s="75">
        <v>9</v>
      </c>
      <c r="B11" s="56" t="s">
        <v>35</v>
      </c>
      <c r="C11" s="56" t="s">
        <v>36</v>
      </c>
      <c r="D11" s="57" t="s">
        <v>37</v>
      </c>
      <c r="E11" s="117" t="s">
        <v>17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f t="shared" si="0"/>
        <v>0</v>
      </c>
    </row>
    <row r="12" spans="1:23" ht="23.25">
      <c r="A12" s="75">
        <v>10</v>
      </c>
      <c r="B12" s="56" t="s">
        <v>38</v>
      </c>
      <c r="C12" s="56" t="s">
        <v>28</v>
      </c>
      <c r="D12" s="57" t="s">
        <v>39</v>
      </c>
      <c r="E12" s="117" t="s">
        <v>40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f>'Pvt.Sez Exports '!J15</f>
        <v>155.85</v>
      </c>
      <c r="S12" s="75">
        <v>0</v>
      </c>
      <c r="T12" s="75">
        <v>0</v>
      </c>
      <c r="U12" s="75">
        <v>0</v>
      </c>
      <c r="V12" s="75">
        <v>0</v>
      </c>
      <c r="W12" s="75">
        <f t="shared" si="0"/>
        <v>155.85</v>
      </c>
    </row>
    <row r="13" spans="1:23" s="66" customFormat="1">
      <c r="A13" s="75">
        <v>11</v>
      </c>
      <c r="B13" s="56" t="s">
        <v>41</v>
      </c>
      <c r="C13" s="56" t="s">
        <v>42</v>
      </c>
      <c r="D13" s="61" t="s">
        <v>6</v>
      </c>
      <c r="E13" s="117" t="s">
        <v>43</v>
      </c>
      <c r="F13" s="75">
        <v>0</v>
      </c>
      <c r="G13" s="75">
        <f>'Pvt.Sez Exports '!J16</f>
        <v>3905.17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0"/>
        <v>3905.17</v>
      </c>
    </row>
    <row r="14" spans="1:23" s="66" customFormat="1" ht="22.5">
      <c r="A14" s="75">
        <v>12</v>
      </c>
      <c r="B14" s="56" t="s">
        <v>44</v>
      </c>
      <c r="C14" s="56" t="s">
        <v>42</v>
      </c>
      <c r="D14" s="61" t="s">
        <v>6</v>
      </c>
      <c r="E14" s="117" t="s">
        <v>45</v>
      </c>
      <c r="F14" s="75">
        <v>0</v>
      </c>
      <c r="G14" s="75">
        <f>'Pvt.Sez Exports '!J17</f>
        <v>3865.52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f t="shared" si="0"/>
        <v>3865.52</v>
      </c>
    </row>
    <row r="15" spans="1:23" s="66" customFormat="1" ht="22.5">
      <c r="A15" s="75">
        <v>13</v>
      </c>
      <c r="B15" s="56" t="s">
        <v>48</v>
      </c>
      <c r="C15" s="56" t="s">
        <v>49</v>
      </c>
      <c r="D15" s="61" t="s">
        <v>6</v>
      </c>
      <c r="E15" s="117" t="s">
        <v>47</v>
      </c>
      <c r="F15" s="75">
        <v>0</v>
      </c>
      <c r="G15" s="75">
        <f>'Pvt.Sez Exports '!J18</f>
        <v>4.17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0"/>
        <v>4.17</v>
      </c>
    </row>
    <row r="16" spans="1:23" s="66" customFormat="1" ht="22.5">
      <c r="A16" s="75">
        <v>14</v>
      </c>
      <c r="B16" s="56" t="s">
        <v>396</v>
      </c>
      <c r="C16" s="56" t="s">
        <v>42</v>
      </c>
      <c r="D16" s="61" t="s">
        <v>6</v>
      </c>
      <c r="E16" s="117" t="s">
        <v>50</v>
      </c>
      <c r="F16" s="75">
        <v>0</v>
      </c>
      <c r="G16" s="75">
        <f>'Pvt.Sez Exports '!J19</f>
        <v>2012.69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f t="shared" si="0"/>
        <v>2012.69</v>
      </c>
    </row>
    <row r="17" spans="1:23" s="66" customFormat="1" ht="22.5">
      <c r="A17" s="75">
        <v>15</v>
      </c>
      <c r="B17" s="56" t="s">
        <v>51</v>
      </c>
      <c r="C17" s="56" t="s">
        <v>52</v>
      </c>
      <c r="D17" s="61" t="s">
        <v>6</v>
      </c>
      <c r="E17" s="117" t="s">
        <v>53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f t="shared" si="0"/>
        <v>0</v>
      </c>
    </row>
    <row r="18" spans="1:23" s="66" customFormat="1" ht="22.5">
      <c r="A18" s="75">
        <v>16</v>
      </c>
      <c r="B18" s="56" t="s">
        <v>54</v>
      </c>
      <c r="C18" s="56" t="s">
        <v>55</v>
      </c>
      <c r="D18" s="61" t="s">
        <v>6</v>
      </c>
      <c r="E18" s="117" t="s">
        <v>21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0"/>
        <v>0</v>
      </c>
    </row>
    <row r="19" spans="1:23" s="66" customFormat="1" ht="22.5">
      <c r="A19" s="75">
        <v>17</v>
      </c>
      <c r="B19" s="56" t="s">
        <v>56</v>
      </c>
      <c r="C19" s="56" t="s">
        <v>57</v>
      </c>
      <c r="D19" s="61" t="s">
        <v>6</v>
      </c>
      <c r="E19" s="117" t="s">
        <v>21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0"/>
        <v>0</v>
      </c>
    </row>
    <row r="20" spans="1:23" s="66" customFormat="1" ht="22.5">
      <c r="A20" s="75">
        <v>18</v>
      </c>
      <c r="B20" s="56" t="s">
        <v>58</v>
      </c>
      <c r="C20" s="56" t="s">
        <v>59</v>
      </c>
      <c r="D20" s="61" t="s">
        <v>6</v>
      </c>
      <c r="E20" s="117" t="s">
        <v>60</v>
      </c>
      <c r="F20" s="75">
        <v>0</v>
      </c>
      <c r="G20" s="75">
        <f>'Pvt.Sez Exports '!J23</f>
        <v>49.17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/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0"/>
        <v>49.17</v>
      </c>
    </row>
    <row r="21" spans="1:23" s="66" customFormat="1" ht="22.5">
      <c r="A21" s="75">
        <v>19</v>
      </c>
      <c r="B21" s="56" t="s">
        <v>61</v>
      </c>
      <c r="C21" s="56" t="s">
        <v>62</v>
      </c>
      <c r="D21" s="61" t="s">
        <v>6</v>
      </c>
      <c r="E21" s="117" t="s">
        <v>63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0"/>
        <v>0</v>
      </c>
    </row>
    <row r="22" spans="1:23" s="66" customFormat="1" ht="22.5">
      <c r="A22" s="75">
        <v>20</v>
      </c>
      <c r="B22" s="56" t="s">
        <v>64</v>
      </c>
      <c r="C22" s="56" t="s">
        <v>62</v>
      </c>
      <c r="D22" s="61" t="s">
        <v>6</v>
      </c>
      <c r="E22" s="117" t="s">
        <v>65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0"/>
        <v>0</v>
      </c>
    </row>
    <row r="23" spans="1:23" s="66" customFormat="1" ht="22.5">
      <c r="A23" s="75">
        <v>21</v>
      </c>
      <c r="B23" s="56" t="s">
        <v>328</v>
      </c>
      <c r="C23" s="56" t="s">
        <v>66</v>
      </c>
      <c r="D23" s="61" t="s">
        <v>6</v>
      </c>
      <c r="E23" s="117" t="s">
        <v>67</v>
      </c>
      <c r="F23" s="75">
        <v>0</v>
      </c>
      <c r="G23" s="75">
        <f>'Pvt.Sez Exports '!J26</f>
        <v>3501.15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0"/>
        <v>3501.15</v>
      </c>
    </row>
    <row r="24" spans="1:23" s="66" customFormat="1" ht="57.75" customHeight="1">
      <c r="A24" s="75">
        <v>22</v>
      </c>
      <c r="B24" s="56" t="s">
        <v>329</v>
      </c>
      <c r="C24" s="56" t="s">
        <v>68</v>
      </c>
      <c r="D24" s="61" t="s">
        <v>6</v>
      </c>
      <c r="E24" s="117" t="s">
        <v>330</v>
      </c>
      <c r="F24" s="75">
        <v>0</v>
      </c>
      <c r="G24" s="75">
        <f>'Pvt.Sez Exports '!J27</f>
        <v>132.56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0"/>
        <v>132.56</v>
      </c>
    </row>
    <row r="25" spans="1:23" s="66" customFormat="1">
      <c r="A25" s="75">
        <v>23</v>
      </c>
      <c r="B25" s="56" t="s">
        <v>70</v>
      </c>
      <c r="C25" s="56" t="s">
        <v>71</v>
      </c>
      <c r="D25" s="61" t="s">
        <v>6</v>
      </c>
      <c r="E25" s="117" t="s">
        <v>31</v>
      </c>
      <c r="F25" s="75">
        <v>0</v>
      </c>
      <c r="G25" s="75">
        <f>'Pvt.Sez Exports '!J28</f>
        <v>366.38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0"/>
        <v>366.38</v>
      </c>
    </row>
    <row r="26" spans="1:23" s="66" customFormat="1">
      <c r="A26" s="75">
        <v>24</v>
      </c>
      <c r="B26" s="56" t="s">
        <v>72</v>
      </c>
      <c r="C26" s="56" t="s">
        <v>66</v>
      </c>
      <c r="D26" s="61" t="s">
        <v>6</v>
      </c>
      <c r="E26" s="117" t="s">
        <v>73</v>
      </c>
      <c r="F26" s="75">
        <v>0</v>
      </c>
      <c r="G26" s="75">
        <f>'Pvt.Sez Exports '!J29</f>
        <v>2248.21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0"/>
        <v>2248.21</v>
      </c>
    </row>
    <row r="27" spans="1:23" s="66" customFormat="1" ht="29.25" customHeight="1">
      <c r="A27" s="75">
        <v>25</v>
      </c>
      <c r="B27" s="56" t="s">
        <v>74</v>
      </c>
      <c r="C27" s="56" t="s">
        <v>75</v>
      </c>
      <c r="D27" s="61" t="s">
        <v>6</v>
      </c>
      <c r="E27" s="117" t="s">
        <v>29</v>
      </c>
      <c r="F27" s="75">
        <v>0</v>
      </c>
      <c r="G27" s="75">
        <f>'Pvt.Sez Exports '!J30</f>
        <v>366.21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0"/>
        <v>366.21</v>
      </c>
    </row>
    <row r="28" spans="1:23" s="66" customFormat="1">
      <c r="A28" s="75">
        <v>26</v>
      </c>
      <c r="B28" s="56" t="s">
        <v>76</v>
      </c>
      <c r="C28" s="56" t="s">
        <v>77</v>
      </c>
      <c r="D28" s="61" t="s">
        <v>6</v>
      </c>
      <c r="E28" s="117" t="s">
        <v>78</v>
      </c>
      <c r="F28" s="75">
        <v>0</v>
      </c>
      <c r="G28" s="75">
        <f>'Pvt.Sez Exports '!J31</f>
        <v>1317.9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0"/>
        <v>1317.9</v>
      </c>
    </row>
    <row r="29" spans="1:23" s="66" customFormat="1">
      <c r="A29" s="75">
        <v>27</v>
      </c>
      <c r="B29" s="56" t="s">
        <v>79</v>
      </c>
      <c r="C29" s="56" t="s">
        <v>46</v>
      </c>
      <c r="D29" s="61" t="s">
        <v>6</v>
      </c>
      <c r="E29" s="117" t="s">
        <v>80</v>
      </c>
      <c r="F29" s="75">
        <v>0</v>
      </c>
      <c r="G29" s="75">
        <f>'Pvt.Sez Exports '!J32</f>
        <v>3281.21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0"/>
        <v>3281.21</v>
      </c>
    </row>
    <row r="30" spans="1:23" s="66" customFormat="1" ht="22.5">
      <c r="A30" s="75">
        <v>28</v>
      </c>
      <c r="B30" s="56" t="s">
        <v>81</v>
      </c>
      <c r="C30" s="56" t="s">
        <v>46</v>
      </c>
      <c r="D30" s="61" t="s">
        <v>6</v>
      </c>
      <c r="E30" s="117" t="s">
        <v>47</v>
      </c>
      <c r="F30" s="75">
        <v>0</v>
      </c>
      <c r="G30" s="75">
        <f>'Pvt.Sez Exports '!J33</f>
        <v>141.85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0"/>
        <v>141.85</v>
      </c>
    </row>
    <row r="31" spans="1:23" s="66" customFormat="1">
      <c r="A31" s="75">
        <v>29</v>
      </c>
      <c r="B31" s="56" t="s">
        <v>82</v>
      </c>
      <c r="C31" s="56" t="s">
        <v>83</v>
      </c>
      <c r="D31" s="61" t="s">
        <v>6</v>
      </c>
      <c r="E31" s="117" t="s">
        <v>29</v>
      </c>
      <c r="F31" s="75">
        <v>0</v>
      </c>
      <c r="G31" s="75">
        <f>'Pvt.Sez Exports '!J34</f>
        <v>2285.21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f t="shared" si="0"/>
        <v>2285.21</v>
      </c>
    </row>
    <row r="32" spans="1:23">
      <c r="A32" s="75">
        <v>30</v>
      </c>
      <c r="B32" s="56" t="s">
        <v>84</v>
      </c>
      <c r="C32" s="56" t="s">
        <v>49</v>
      </c>
      <c r="D32" s="61" t="s">
        <v>6</v>
      </c>
      <c r="E32" s="117" t="s">
        <v>85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0"/>
        <v>0</v>
      </c>
    </row>
    <row r="33" spans="1:23" s="66" customFormat="1">
      <c r="A33" s="75">
        <v>31</v>
      </c>
      <c r="B33" s="56" t="s">
        <v>86</v>
      </c>
      <c r="C33" s="56" t="s">
        <v>87</v>
      </c>
      <c r="D33" s="61" t="s">
        <v>6</v>
      </c>
      <c r="E33" s="117" t="s">
        <v>80</v>
      </c>
      <c r="F33" s="75">
        <v>0</v>
      </c>
      <c r="G33" s="75">
        <f>'Pvt.Sez Exports '!J36</f>
        <v>2913.79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0"/>
        <v>2913.79</v>
      </c>
    </row>
    <row r="34" spans="1:23" s="66" customFormat="1" ht="22.5">
      <c r="A34" s="75">
        <v>32</v>
      </c>
      <c r="B34" s="56" t="s">
        <v>88</v>
      </c>
      <c r="C34" s="56" t="s">
        <v>89</v>
      </c>
      <c r="D34" s="186" t="s">
        <v>90</v>
      </c>
      <c r="E34" s="181" t="s">
        <v>307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f>'Pvt.Sez Exports '!J37</f>
        <v>2133.38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f t="shared" si="0"/>
        <v>2133.38</v>
      </c>
    </row>
    <row r="35" spans="1:23" ht="22.5">
      <c r="A35" s="75">
        <v>33</v>
      </c>
      <c r="B35" s="56" t="s">
        <v>92</v>
      </c>
      <c r="C35" s="56" t="s">
        <v>93</v>
      </c>
      <c r="D35" s="186" t="s">
        <v>94</v>
      </c>
      <c r="E35" s="181" t="s">
        <v>95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f>'Pvt.Sez Exports '!J38</f>
        <v>122.02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f t="shared" si="0"/>
        <v>122.02</v>
      </c>
    </row>
    <row r="36" spans="1:23" s="66" customFormat="1" ht="33.75">
      <c r="A36" s="75">
        <v>34</v>
      </c>
      <c r="B36" s="56" t="s">
        <v>96</v>
      </c>
      <c r="C36" s="56" t="s">
        <v>97</v>
      </c>
      <c r="D36" s="186" t="s">
        <v>98</v>
      </c>
      <c r="E36" s="181" t="s">
        <v>99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f t="shared" si="0"/>
        <v>0</v>
      </c>
    </row>
    <row r="37" spans="1:23" s="66" customFormat="1">
      <c r="A37" s="75">
        <v>35</v>
      </c>
      <c r="B37" s="56" t="s">
        <v>100</v>
      </c>
      <c r="C37" s="56" t="s">
        <v>101</v>
      </c>
      <c r="D37" s="61" t="s">
        <v>6</v>
      </c>
      <c r="E37" s="181" t="s">
        <v>102</v>
      </c>
      <c r="F37" s="75">
        <v>0</v>
      </c>
      <c r="G37" s="75">
        <f>'Pvt.Sez Exports '!J40</f>
        <v>38.49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0"/>
        <v>38.49</v>
      </c>
    </row>
    <row r="38" spans="1:23" s="59" customFormat="1" ht="22.5">
      <c r="A38" s="75">
        <v>36</v>
      </c>
      <c r="B38" s="56" t="s">
        <v>103</v>
      </c>
      <c r="C38" s="56" t="s">
        <v>104</v>
      </c>
      <c r="D38" s="186" t="s">
        <v>90</v>
      </c>
      <c r="E38" s="181" t="s">
        <v>105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f>'Pvt.Sez Exports '!J41</f>
        <v>264.25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0"/>
        <v>264.25</v>
      </c>
    </row>
    <row r="39" spans="1:23" s="66" customFormat="1" ht="22.5">
      <c r="A39" s="75">
        <v>37</v>
      </c>
      <c r="B39" s="56" t="s">
        <v>108</v>
      </c>
      <c r="C39" s="56" t="s">
        <v>109</v>
      </c>
      <c r="D39" s="186" t="s">
        <v>126</v>
      </c>
      <c r="E39" s="181" t="s">
        <v>47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f>'Pvt.Sez Exports '!J42</f>
        <v>793.5</v>
      </c>
      <c r="U39" s="75">
        <v>0</v>
      </c>
      <c r="V39" s="75">
        <v>0</v>
      </c>
      <c r="W39" s="75">
        <f t="shared" si="0"/>
        <v>793.5</v>
      </c>
    </row>
    <row r="40" spans="1:23" s="66" customFormat="1" ht="22.5">
      <c r="A40" s="75">
        <v>38</v>
      </c>
      <c r="B40" s="56" t="s">
        <v>110</v>
      </c>
      <c r="C40" s="56" t="s">
        <v>101</v>
      </c>
      <c r="D40" s="61" t="s">
        <v>6</v>
      </c>
      <c r="E40" s="181" t="s">
        <v>111</v>
      </c>
      <c r="F40" s="75">
        <v>0</v>
      </c>
      <c r="G40" s="75">
        <f>'Pvt.Sez Exports '!J43</f>
        <v>123.15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f t="shared" si="0"/>
        <v>123.15</v>
      </c>
    </row>
    <row r="41" spans="1:23" s="66" customFormat="1" ht="22.5">
      <c r="A41" s="75">
        <v>39</v>
      </c>
      <c r="B41" s="56" t="s">
        <v>115</v>
      </c>
      <c r="C41" s="56" t="s">
        <v>116</v>
      </c>
      <c r="D41" s="186" t="s">
        <v>90</v>
      </c>
      <c r="E41" s="122" t="s">
        <v>117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f>'Pvt.Sez Exports '!J45</f>
        <v>189.12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f t="shared" si="0"/>
        <v>189.12</v>
      </c>
    </row>
    <row r="42" spans="1:23" s="66" customFormat="1" ht="22.5">
      <c r="A42" s="75">
        <v>40</v>
      </c>
      <c r="B42" s="56" t="s">
        <v>118</v>
      </c>
      <c r="C42" s="56" t="s">
        <v>101</v>
      </c>
      <c r="D42" s="61" t="s">
        <v>6</v>
      </c>
      <c r="E42" s="122">
        <v>0</v>
      </c>
      <c r="F42" s="75">
        <v>0</v>
      </c>
      <c r="G42" s="75">
        <f>'Pvt.Sez Exports '!J46</f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/>
      <c r="S42" s="75">
        <v>0</v>
      </c>
      <c r="T42" s="75">
        <v>0</v>
      </c>
      <c r="U42" s="75">
        <v>0</v>
      </c>
      <c r="V42" s="75">
        <v>0</v>
      </c>
      <c r="W42" s="75">
        <f t="shared" si="0"/>
        <v>0</v>
      </c>
    </row>
    <row r="43" spans="1:23" s="66" customFormat="1" ht="22.5">
      <c r="A43" s="75">
        <v>41</v>
      </c>
      <c r="B43" s="56" t="s">
        <v>119</v>
      </c>
      <c r="C43" s="56" t="s">
        <v>120</v>
      </c>
      <c r="D43" s="186" t="s">
        <v>126</v>
      </c>
      <c r="E43" s="122" t="s">
        <v>21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0"/>
        <v>0</v>
      </c>
    </row>
    <row r="44" spans="1:23" s="66" customFormat="1" ht="22.5">
      <c r="A44" s="75">
        <v>42</v>
      </c>
      <c r="B44" s="56" t="s">
        <v>124</v>
      </c>
      <c r="C44" s="56" t="s">
        <v>125</v>
      </c>
      <c r="D44" s="186" t="s">
        <v>126</v>
      </c>
      <c r="E44" s="181" t="s">
        <v>127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f>'Pvt.Sez Exports '!J49</f>
        <v>20.21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f t="shared" si="0"/>
        <v>20.21</v>
      </c>
    </row>
    <row r="45" spans="1:23" s="66" customFormat="1" ht="22.5">
      <c r="A45" s="75">
        <v>43</v>
      </c>
      <c r="B45" s="56" t="s">
        <v>128</v>
      </c>
      <c r="C45" s="56" t="s">
        <v>114</v>
      </c>
      <c r="D45" s="186" t="s">
        <v>129</v>
      </c>
      <c r="E45" s="181" t="s">
        <v>130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f>'Pvt.Sez Exports '!J50</f>
        <v>281.26100000000002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f t="shared" si="0"/>
        <v>281.26100000000002</v>
      </c>
    </row>
    <row r="46" spans="1:23" s="66" customFormat="1" ht="33.75">
      <c r="A46" s="75">
        <v>44</v>
      </c>
      <c r="B46" s="56" t="s">
        <v>306</v>
      </c>
      <c r="C46" s="56" t="s">
        <v>131</v>
      </c>
      <c r="D46" s="186" t="s">
        <v>132</v>
      </c>
      <c r="E46" s="181" t="s">
        <v>133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f>'Pvt.Sez Exports '!J51</f>
        <v>277.04000000000002</v>
      </c>
      <c r="W46" s="75">
        <f t="shared" si="0"/>
        <v>277.04000000000002</v>
      </c>
    </row>
    <row r="47" spans="1:23" s="66" customFormat="1" ht="22.5">
      <c r="A47" s="75">
        <v>45</v>
      </c>
      <c r="B47" s="56" t="s">
        <v>141</v>
      </c>
      <c r="C47" s="56" t="s">
        <v>137</v>
      </c>
      <c r="D47" s="186" t="s">
        <v>142</v>
      </c>
      <c r="E47" s="181" t="s">
        <v>143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f>'Pvt.Sez Exports '!J53</f>
        <v>3.33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f t="shared" si="0"/>
        <v>3.33</v>
      </c>
    </row>
    <row r="48" spans="1:23" s="66" customFormat="1" ht="33.75">
      <c r="A48" s="75">
        <v>46</v>
      </c>
      <c r="B48" s="56" t="s">
        <v>144</v>
      </c>
      <c r="C48" s="55" t="s">
        <v>145</v>
      </c>
      <c r="D48" s="186" t="s">
        <v>146</v>
      </c>
      <c r="E48" s="181" t="s">
        <v>147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f>'Pvt.Sez Exports '!J54</f>
        <v>0</v>
      </c>
      <c r="W48" s="75">
        <f t="shared" si="0"/>
        <v>0</v>
      </c>
    </row>
    <row r="49" spans="1:23" s="66" customFormat="1" ht="45">
      <c r="A49" s="75">
        <v>47</v>
      </c>
      <c r="B49" s="60" t="s">
        <v>148</v>
      </c>
      <c r="C49" s="60" t="s">
        <v>150</v>
      </c>
      <c r="D49" s="61" t="s">
        <v>151</v>
      </c>
      <c r="E49" s="61" t="s">
        <v>152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f>'Pvt.Sez Exports '!H55</f>
        <v>13.26</v>
      </c>
      <c r="T49" s="75">
        <v>0</v>
      </c>
      <c r="U49" s="75">
        <v>0</v>
      </c>
      <c r="V49" s="75">
        <f>'Pvt.Sez Exports '!I55</f>
        <v>541.03</v>
      </c>
      <c r="W49" s="75">
        <f t="shared" si="0"/>
        <v>554.29</v>
      </c>
    </row>
    <row r="50" spans="1:23" s="77" customFormat="1" ht="22.5">
      <c r="A50" s="75">
        <v>48</v>
      </c>
      <c r="B50" s="60" t="s">
        <v>335</v>
      </c>
      <c r="C50" s="60" t="s">
        <v>153</v>
      </c>
      <c r="D50" s="61" t="s">
        <v>154</v>
      </c>
      <c r="E50" s="61" t="s">
        <v>155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f>'Pvt.Sez Exports '!J56</f>
        <v>36.950000000000003</v>
      </c>
      <c r="W50" s="75">
        <f t="shared" si="0"/>
        <v>36.950000000000003</v>
      </c>
    </row>
    <row r="51" spans="1:23" s="59" customFormat="1" ht="33.75">
      <c r="A51" s="75">
        <v>49</v>
      </c>
      <c r="B51" s="60" t="s">
        <v>400</v>
      </c>
      <c r="C51" s="60" t="s">
        <v>292</v>
      </c>
      <c r="D51" s="76" t="s">
        <v>90</v>
      </c>
      <c r="E51" s="61" t="s">
        <v>293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f>'Pvt.Sez Exports '!J52</f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f t="shared" si="0"/>
        <v>0</v>
      </c>
    </row>
    <row r="52" spans="1:23" s="66" customFormat="1">
      <c r="A52" s="75">
        <v>50</v>
      </c>
      <c r="B52" s="60" t="s">
        <v>148</v>
      </c>
      <c r="C52" s="60" t="s">
        <v>156</v>
      </c>
      <c r="D52" s="76" t="s">
        <v>149</v>
      </c>
      <c r="E52" s="61" t="s">
        <v>155</v>
      </c>
      <c r="F52" s="75">
        <f>'Pvt.Sez Exports '!J57</f>
        <v>18.510000000000002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f t="shared" si="0"/>
        <v>18.510000000000002</v>
      </c>
    </row>
    <row r="53" spans="1:23" s="66" customFormat="1" ht="24.75" customHeight="1">
      <c r="A53" s="75">
        <v>51</v>
      </c>
      <c r="B53" s="56" t="s">
        <v>157</v>
      </c>
      <c r="C53" s="56" t="s">
        <v>158</v>
      </c>
      <c r="D53" s="181" t="s">
        <v>112</v>
      </c>
      <c r="E53" s="181" t="s">
        <v>159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f>'Pvt.Sez Exports '!J58</f>
        <v>6.0620000000000003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f t="shared" si="0"/>
        <v>6.0620000000000003</v>
      </c>
    </row>
    <row r="54" spans="1:23" ht="22.5">
      <c r="A54" s="75">
        <v>52</v>
      </c>
      <c r="B54" s="123" t="s">
        <v>160</v>
      </c>
      <c r="C54" s="123" t="s">
        <v>161</v>
      </c>
      <c r="D54" s="127" t="s">
        <v>149</v>
      </c>
      <c r="E54" s="124" t="s">
        <v>162</v>
      </c>
      <c r="F54" s="75">
        <f>'Pvt.Sez Exports '!J59</f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/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f t="shared" si="0"/>
        <v>0</v>
      </c>
    </row>
    <row r="55" spans="1:23" ht="33.75">
      <c r="A55" s="75">
        <v>53</v>
      </c>
      <c r="B55" s="60" t="s">
        <v>163</v>
      </c>
      <c r="C55" s="60" t="s">
        <v>164</v>
      </c>
      <c r="D55" s="76" t="s">
        <v>149</v>
      </c>
      <c r="E55" s="61" t="s">
        <v>165</v>
      </c>
      <c r="F55" s="75">
        <f>'Pvt.Sez Exports '!J60</f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f t="shared" si="0"/>
        <v>0</v>
      </c>
    </row>
    <row r="56" spans="1:23">
      <c r="A56" s="75">
        <v>54</v>
      </c>
      <c r="B56" s="60" t="s">
        <v>269</v>
      </c>
      <c r="C56" s="166" t="s">
        <v>114</v>
      </c>
      <c r="D56" s="61" t="s">
        <v>6</v>
      </c>
      <c r="E56" s="75" t="s">
        <v>393</v>
      </c>
      <c r="F56" s="75">
        <v>0</v>
      </c>
      <c r="G56" s="75">
        <f>'Pvt.Sez Exports '!J61</f>
        <v>52.47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f t="shared" si="0"/>
        <v>52.47</v>
      </c>
    </row>
    <row r="57" spans="1:23" s="66" customFormat="1">
      <c r="A57" s="75">
        <v>55</v>
      </c>
      <c r="B57" s="60" t="s">
        <v>263</v>
      </c>
      <c r="C57" s="166" t="s">
        <v>264</v>
      </c>
      <c r="D57" s="61" t="s">
        <v>6</v>
      </c>
      <c r="E57" s="60" t="s">
        <v>262</v>
      </c>
      <c r="F57" s="75">
        <v>0</v>
      </c>
      <c r="G57" s="75">
        <f>'Pvt.Sez Exports '!J62</f>
        <v>30.96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f t="shared" si="0"/>
        <v>30.96</v>
      </c>
    </row>
    <row r="58" spans="1:23" s="66" customFormat="1" ht="23.25">
      <c r="A58" s="75">
        <v>56</v>
      </c>
      <c r="B58" s="126" t="s">
        <v>258</v>
      </c>
      <c r="C58" s="126" t="s">
        <v>259</v>
      </c>
      <c r="D58" s="127" t="s">
        <v>39</v>
      </c>
      <c r="E58" s="61" t="s">
        <v>260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f>'Pvt.Sez Exports '!J63</f>
        <v>3.19</v>
      </c>
      <c r="S58" s="75">
        <v>0</v>
      </c>
      <c r="T58" s="75">
        <v>0</v>
      </c>
      <c r="U58" s="75">
        <v>0</v>
      </c>
      <c r="V58" s="75">
        <v>0</v>
      </c>
      <c r="W58" s="75">
        <f t="shared" si="0"/>
        <v>3.19</v>
      </c>
    </row>
    <row r="59" spans="1:23" s="66" customFormat="1">
      <c r="A59" s="75">
        <v>57</v>
      </c>
      <c r="B59" s="56" t="s">
        <v>106</v>
      </c>
      <c r="C59" s="56" t="s">
        <v>107</v>
      </c>
      <c r="D59" s="61" t="s">
        <v>6</v>
      </c>
      <c r="E59" s="181" t="s">
        <v>40</v>
      </c>
      <c r="F59" s="75">
        <v>0</v>
      </c>
      <c r="G59" s="75">
        <f>'Pvt.Sez Exports '!J64</f>
        <v>23.568000000000001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f t="shared" si="0"/>
        <v>23.568000000000001</v>
      </c>
    </row>
    <row r="60" spans="1:23" s="66" customFormat="1">
      <c r="A60" s="75">
        <v>58</v>
      </c>
      <c r="B60" s="56" t="s">
        <v>136</v>
      </c>
      <c r="C60" s="56" t="s">
        <v>137</v>
      </c>
      <c r="D60" s="186" t="s">
        <v>112</v>
      </c>
      <c r="E60" s="181" t="s">
        <v>138</v>
      </c>
      <c r="F60" s="75">
        <v>0</v>
      </c>
      <c r="G60" s="75">
        <v>0</v>
      </c>
      <c r="H60" s="75">
        <v>0</v>
      </c>
      <c r="I60" s="75">
        <v>0</v>
      </c>
      <c r="J60" s="75">
        <f>'Pvt.Sez Exports '!J65</f>
        <v>126.16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f t="shared" si="0"/>
        <v>126.16</v>
      </c>
    </row>
    <row r="61" spans="1:23" ht="22.5">
      <c r="A61" s="75">
        <v>59</v>
      </c>
      <c r="B61" s="56" t="s">
        <v>113</v>
      </c>
      <c r="C61" s="56" t="s">
        <v>101</v>
      </c>
      <c r="D61" s="186" t="s">
        <v>112</v>
      </c>
      <c r="E61" s="181" t="s">
        <v>301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f t="shared" si="0"/>
        <v>0</v>
      </c>
    </row>
    <row r="62" spans="1:23" s="66" customFormat="1">
      <c r="A62" s="75">
        <v>60</v>
      </c>
      <c r="B62" s="56" t="s">
        <v>121</v>
      </c>
      <c r="C62" s="56" t="s">
        <v>122</v>
      </c>
      <c r="D62" s="56" t="s">
        <v>112</v>
      </c>
      <c r="E62" s="181" t="s">
        <v>60</v>
      </c>
      <c r="F62" s="75">
        <v>0</v>
      </c>
      <c r="G62" s="75">
        <v>7.0000000000000007E-2</v>
      </c>
      <c r="H62" s="75">
        <v>0</v>
      </c>
      <c r="I62" s="75">
        <v>3.16</v>
      </c>
      <c r="J62" s="75">
        <v>141.87</v>
      </c>
      <c r="K62" s="75">
        <v>0</v>
      </c>
      <c r="L62" s="75">
        <v>94.7</v>
      </c>
      <c r="M62" s="75">
        <v>0</v>
      </c>
      <c r="N62" s="75">
        <v>0</v>
      </c>
      <c r="O62" s="75">
        <v>0</v>
      </c>
      <c r="P62" s="75">
        <v>13.01</v>
      </c>
      <c r="Q62" s="75">
        <v>45.71</v>
      </c>
      <c r="R62" s="75">
        <v>1.39</v>
      </c>
      <c r="S62" s="75">
        <v>103.06</v>
      </c>
      <c r="T62" s="75">
        <v>0</v>
      </c>
      <c r="U62" s="75">
        <v>0</v>
      </c>
      <c r="V62" s="75">
        <v>63.61</v>
      </c>
      <c r="W62" s="75">
        <f t="shared" si="0"/>
        <v>466.58</v>
      </c>
    </row>
    <row r="63" spans="1:23" s="66" customFormat="1">
      <c r="A63" s="172">
        <v>61</v>
      </c>
      <c r="B63" s="153" t="s">
        <v>294</v>
      </c>
      <c r="C63" s="181" t="s">
        <v>297</v>
      </c>
      <c r="D63" s="181" t="s">
        <v>112</v>
      </c>
      <c r="E63" s="181">
        <v>2206.0300000000002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f>'Pvt.Sez Exports '!H66</f>
        <v>10.068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f>'Pvt.Sez Exports '!I66</f>
        <v>971.79</v>
      </c>
      <c r="W63" s="75">
        <f t="shared" si="0"/>
        <v>981.85799999999995</v>
      </c>
    </row>
    <row r="64" spans="1:23" ht="22.5">
      <c r="A64" s="172">
        <v>62</v>
      </c>
      <c r="B64" s="186" t="s">
        <v>140</v>
      </c>
      <c r="C64" s="181" t="s">
        <v>139</v>
      </c>
      <c r="D64" s="121" t="s">
        <v>90</v>
      </c>
      <c r="E64" s="181">
        <v>103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f>'Pvt.Sez Exports '!J67</f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f t="shared" si="0"/>
        <v>0</v>
      </c>
    </row>
    <row r="65" spans="1:23" s="53" customFormat="1">
      <c r="A65" s="173"/>
      <c r="B65" s="429" t="s">
        <v>9</v>
      </c>
      <c r="C65" s="430"/>
      <c r="D65" s="430"/>
      <c r="E65" s="431"/>
      <c r="F65" s="84">
        <f t="shared" ref="F65:V65" si="1">SUM(F3:F64)</f>
        <v>18.510000000000002</v>
      </c>
      <c r="G65" s="84">
        <f t="shared" si="1"/>
        <v>29310.148000000001</v>
      </c>
      <c r="H65" s="84">
        <f>SUM(H3:H64)</f>
        <v>0</v>
      </c>
      <c r="I65" s="84">
        <f t="shared" si="1"/>
        <v>3.16</v>
      </c>
      <c r="J65" s="84">
        <f t="shared" si="1"/>
        <v>268.02999999999997</v>
      </c>
      <c r="K65" s="84">
        <f t="shared" si="1"/>
        <v>3716.85</v>
      </c>
      <c r="L65" s="84">
        <f t="shared" si="1"/>
        <v>6521.808</v>
      </c>
      <c r="M65" s="84">
        <f t="shared" si="1"/>
        <v>0</v>
      </c>
      <c r="N65" s="84">
        <f t="shared" si="1"/>
        <v>0</v>
      </c>
      <c r="O65" s="84">
        <f t="shared" si="1"/>
        <v>145.56</v>
      </c>
      <c r="P65" s="84">
        <f t="shared" si="1"/>
        <v>13.01</v>
      </c>
      <c r="Q65" s="84">
        <f t="shared" si="1"/>
        <v>333.03300000000002</v>
      </c>
      <c r="R65" s="84">
        <f t="shared" si="1"/>
        <v>160.42999999999998</v>
      </c>
      <c r="S65" s="84">
        <f t="shared" si="1"/>
        <v>116.32000000000001</v>
      </c>
      <c r="T65" s="84">
        <f t="shared" si="1"/>
        <v>793.5</v>
      </c>
      <c r="U65" s="84">
        <f t="shared" si="1"/>
        <v>0</v>
      </c>
      <c r="V65" s="84">
        <f t="shared" si="1"/>
        <v>1890.42</v>
      </c>
      <c r="W65" s="233">
        <f t="shared" si="0"/>
        <v>43290.778999999995</v>
      </c>
    </row>
  </sheetData>
  <mergeCells count="2">
    <mergeCell ref="A1:W1"/>
    <mergeCell ref="B65:E65"/>
  </mergeCells>
  <pageMargins left="0.22" right="0.23" top="0.74803149606299202" bottom="0.46" header="0.31496062992126" footer="0.31496062992126"/>
  <pageSetup paperSize="9" scale="6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0" zoomScaleSheetLayoutView="80" workbookViewId="0">
      <selection activeCell="F5" sqref="F5:F22"/>
    </sheetView>
  </sheetViews>
  <sheetFormatPr defaultRowHeight="15"/>
  <cols>
    <col min="2" max="2" width="41.42578125" style="2" customWidth="1"/>
    <col min="3" max="3" width="28.5703125" style="73" customWidth="1"/>
    <col min="4" max="4" width="25.7109375" style="73" customWidth="1"/>
    <col min="5" max="5" width="28.140625" style="73" customWidth="1"/>
    <col min="6" max="6" width="23.28515625" style="73" customWidth="1"/>
    <col min="7" max="8" width="33.7109375" customWidth="1"/>
  </cols>
  <sheetData>
    <row r="1" spans="1:10" ht="15.75">
      <c r="A1" s="62"/>
      <c r="B1" s="68"/>
      <c r="C1" s="72"/>
      <c r="D1" s="72"/>
      <c r="E1" s="432" t="s">
        <v>336</v>
      </c>
      <c r="F1" s="432"/>
    </row>
    <row r="2" spans="1:10" ht="20.25">
      <c r="A2" s="433" t="s">
        <v>411</v>
      </c>
      <c r="B2" s="433"/>
      <c r="C2" s="433"/>
      <c r="D2" s="433"/>
      <c r="E2" s="433"/>
      <c r="F2" s="433"/>
    </row>
    <row r="3" spans="1:10">
      <c r="A3" s="434" t="s">
        <v>337</v>
      </c>
      <c r="B3" s="434"/>
      <c r="C3" s="434"/>
      <c r="D3" s="434"/>
      <c r="E3" s="434"/>
      <c r="F3" s="434"/>
    </row>
    <row r="4" spans="1:10" ht="55.5" customHeight="1">
      <c r="A4" s="69" t="s">
        <v>338</v>
      </c>
      <c r="B4" s="64" t="s">
        <v>339</v>
      </c>
      <c r="C4" s="79" t="s">
        <v>340</v>
      </c>
      <c r="D4" s="79" t="s">
        <v>341</v>
      </c>
      <c r="E4" s="79" t="s">
        <v>342</v>
      </c>
      <c r="F4" s="80" t="s">
        <v>9</v>
      </c>
    </row>
    <row r="5" spans="1:10" ht="20.25" customHeight="1">
      <c r="A5" s="70">
        <v>1</v>
      </c>
      <c r="B5" s="63" t="s">
        <v>135</v>
      </c>
      <c r="C5" s="81">
        <f>'Sectorwise VSEZ'!F3</f>
        <v>128.07</v>
      </c>
      <c r="D5" s="81">
        <v>0</v>
      </c>
      <c r="E5" s="82">
        <f>'Sectorwise Pvt. Sez'!F65</f>
        <v>18.510000000000002</v>
      </c>
      <c r="F5" s="81">
        <f t="shared" ref="F5:F22" si="0">SUM(C5:E5)</f>
        <v>146.57999999999998</v>
      </c>
      <c r="G5" s="53"/>
      <c r="H5" s="53"/>
      <c r="I5" s="53"/>
      <c r="J5" s="53"/>
    </row>
    <row r="6" spans="1:10" ht="32.25" customHeight="1">
      <c r="A6" s="70">
        <v>2</v>
      </c>
      <c r="B6" s="63" t="s">
        <v>343</v>
      </c>
      <c r="C6" s="81">
        <f>'Sectorwise VSEZ'!G3</f>
        <v>56.607999999999997</v>
      </c>
      <c r="D6" s="81">
        <v>0</v>
      </c>
      <c r="E6" s="107">
        <f>'Sectorwise Pvt. Sez'!G65</f>
        <v>29310.148000000001</v>
      </c>
      <c r="F6" s="81">
        <f t="shared" si="0"/>
        <v>29366.756000000001</v>
      </c>
      <c r="G6" s="53"/>
      <c r="H6" s="53"/>
      <c r="I6" s="53"/>
      <c r="J6" s="53"/>
    </row>
    <row r="7" spans="1:10" ht="34.5" customHeight="1">
      <c r="A7" s="70">
        <v>3</v>
      </c>
      <c r="B7" s="63" t="s">
        <v>344</v>
      </c>
      <c r="C7" s="81">
        <f>'Sectorwise VSEZ'!H3</f>
        <v>93.21</v>
      </c>
      <c r="D7" s="81">
        <v>0</v>
      </c>
      <c r="E7" s="82">
        <f>'Sectorwise Pvt. Sez'!H65</f>
        <v>0</v>
      </c>
      <c r="F7" s="81">
        <f t="shared" si="0"/>
        <v>93.21</v>
      </c>
      <c r="G7" s="53"/>
      <c r="H7" s="53"/>
      <c r="I7" s="53"/>
      <c r="J7" s="53"/>
    </row>
    <row r="8" spans="1:10" ht="24" customHeight="1">
      <c r="A8" s="70">
        <v>4</v>
      </c>
      <c r="B8" s="63" t="s">
        <v>345</v>
      </c>
      <c r="C8" s="81">
        <f>'Sectorwise VSEZ'!I3</f>
        <v>0</v>
      </c>
      <c r="D8" s="81">
        <v>0</v>
      </c>
      <c r="E8" s="82">
        <f>'Sectorwise Pvt. Sez'!I65</f>
        <v>3.16</v>
      </c>
      <c r="F8" s="81">
        <f t="shared" si="0"/>
        <v>3.16</v>
      </c>
      <c r="G8" s="53"/>
      <c r="H8" s="53"/>
      <c r="I8" s="53"/>
      <c r="J8" s="53"/>
    </row>
    <row r="9" spans="1:10" ht="23.25" customHeight="1">
      <c r="A9" s="70">
        <v>5</v>
      </c>
      <c r="B9" s="63" t="s">
        <v>346</v>
      </c>
      <c r="C9" s="81">
        <f>'Sectorwise VSEZ'!J3</f>
        <v>44.04</v>
      </c>
      <c r="D9" s="81">
        <v>0</v>
      </c>
      <c r="E9" s="82">
        <f>'Sectorwise Pvt. Sez'!J65</f>
        <v>268.02999999999997</v>
      </c>
      <c r="F9" s="81">
        <f t="shared" si="0"/>
        <v>312.07</v>
      </c>
      <c r="G9" s="53"/>
      <c r="H9" s="53"/>
      <c r="I9" s="53"/>
      <c r="J9" s="53"/>
    </row>
    <row r="10" spans="1:10" ht="23.25" customHeight="1">
      <c r="A10" s="70">
        <v>6</v>
      </c>
      <c r="B10" s="63" t="s">
        <v>347</v>
      </c>
      <c r="C10" s="81">
        <f>'Sectorwise VSEZ'!K3</f>
        <v>641.69000000000005</v>
      </c>
      <c r="D10" s="81">
        <v>0</v>
      </c>
      <c r="E10" s="82">
        <f>'Sectorwise Pvt. Sez'!K65</f>
        <v>3716.85</v>
      </c>
      <c r="F10" s="81">
        <f t="shared" si="0"/>
        <v>4358.54</v>
      </c>
      <c r="G10" s="53"/>
      <c r="H10" s="53"/>
      <c r="I10" s="53"/>
      <c r="J10" s="53"/>
    </row>
    <row r="11" spans="1:10" ht="64.5" customHeight="1">
      <c r="A11" s="70">
        <v>7</v>
      </c>
      <c r="B11" s="63" t="s">
        <v>348</v>
      </c>
      <c r="C11" s="81">
        <f>'Sectorwise VSEZ'!L3</f>
        <v>368.88</v>
      </c>
      <c r="D11" s="81">
        <v>0</v>
      </c>
      <c r="E11" s="83">
        <f>'Sectorwise Pvt. Sez'!L65</f>
        <v>6521.808</v>
      </c>
      <c r="F11" s="81">
        <f t="shared" si="0"/>
        <v>6890.6880000000001</v>
      </c>
      <c r="G11" s="53"/>
      <c r="H11" s="53"/>
      <c r="I11" s="53"/>
      <c r="J11" s="53"/>
    </row>
    <row r="12" spans="1:10">
      <c r="A12" s="70">
        <v>8</v>
      </c>
      <c r="B12" s="63" t="s">
        <v>349</v>
      </c>
      <c r="C12" s="81">
        <f>'Sectorwise VSEZ'!M3</f>
        <v>10.47</v>
      </c>
      <c r="D12" s="81">
        <v>0</v>
      </c>
      <c r="E12" s="82">
        <f>'Sectorwise Pvt. Sez'!M65</f>
        <v>0</v>
      </c>
      <c r="F12" s="81">
        <f t="shared" si="0"/>
        <v>10.47</v>
      </c>
      <c r="G12" s="53"/>
      <c r="H12" s="53"/>
      <c r="I12" s="53"/>
      <c r="J12" s="53"/>
    </row>
    <row r="13" spans="1:10" ht="33" customHeight="1">
      <c r="A13" s="70">
        <v>9</v>
      </c>
      <c r="B13" s="63" t="s">
        <v>350</v>
      </c>
      <c r="C13" s="81">
        <f>'Sectorwise VSEZ'!N3</f>
        <v>0</v>
      </c>
      <c r="D13" s="81">
        <v>0</v>
      </c>
      <c r="E13" s="82">
        <f>'Sectorwise Pvt. Sez'!N65</f>
        <v>0</v>
      </c>
      <c r="F13" s="81">
        <f t="shared" si="0"/>
        <v>0</v>
      </c>
      <c r="G13" s="53"/>
      <c r="H13" s="53"/>
      <c r="I13" s="53"/>
      <c r="J13" s="53"/>
    </row>
    <row r="14" spans="1:10" ht="39.75" customHeight="1">
      <c r="A14" s="70">
        <v>10</v>
      </c>
      <c r="B14" s="63" t="s">
        <v>351</v>
      </c>
      <c r="C14" s="81">
        <f>'Sectorwise VSEZ'!O3</f>
        <v>0</v>
      </c>
      <c r="D14" s="81">
        <v>0</v>
      </c>
      <c r="E14" s="82">
        <f>'Sectorwise Pvt. Sez'!O65</f>
        <v>145.56</v>
      </c>
      <c r="F14" s="81">
        <f t="shared" si="0"/>
        <v>145.56</v>
      </c>
      <c r="G14" s="53"/>
      <c r="H14" s="53"/>
      <c r="I14" s="53"/>
      <c r="J14" s="53"/>
    </row>
    <row r="15" spans="1:10" ht="39.75" customHeight="1">
      <c r="A15" s="70">
        <v>11</v>
      </c>
      <c r="B15" s="63" t="s">
        <v>284</v>
      </c>
      <c r="C15" s="81">
        <f>'Sectorwise VSEZ'!P3</f>
        <v>0</v>
      </c>
      <c r="D15" s="81"/>
      <c r="E15" s="82">
        <f>'Sectorwise Pvt. Sez'!P65</f>
        <v>13.01</v>
      </c>
      <c r="F15" s="81">
        <f t="shared" si="0"/>
        <v>13.01</v>
      </c>
      <c r="G15" s="53"/>
      <c r="H15" s="53"/>
      <c r="I15" s="53"/>
      <c r="J15" s="53"/>
    </row>
    <row r="16" spans="1:10" ht="32.25" customHeight="1">
      <c r="A16" s="70">
        <v>12</v>
      </c>
      <c r="B16" s="63" t="s">
        <v>352</v>
      </c>
      <c r="C16" s="81">
        <f>'Sectorwise VSEZ'!Q3</f>
        <v>10.95</v>
      </c>
      <c r="D16" s="81">
        <v>0</v>
      </c>
      <c r="E16" s="82">
        <f>'Sectorwise Pvt. Sez'!Q65</f>
        <v>333.03300000000002</v>
      </c>
      <c r="F16" s="81">
        <f t="shared" si="0"/>
        <v>343.983</v>
      </c>
      <c r="G16" s="53"/>
      <c r="H16" s="53"/>
      <c r="I16" s="53"/>
      <c r="J16" s="53"/>
    </row>
    <row r="17" spans="1:10" ht="33" customHeight="1">
      <c r="A17" s="70">
        <v>13</v>
      </c>
      <c r="B17" s="63" t="s">
        <v>353</v>
      </c>
      <c r="C17" s="81">
        <f>'Sectorwise VSEZ'!R3</f>
        <v>0.47</v>
      </c>
      <c r="D17" s="81">
        <v>0</v>
      </c>
      <c r="E17" s="82">
        <f>'Sectorwise Pvt. Sez'!R65</f>
        <v>160.42999999999998</v>
      </c>
      <c r="F17" s="81">
        <f t="shared" si="0"/>
        <v>160.89999999999998</v>
      </c>
      <c r="G17" s="53"/>
      <c r="H17" s="53"/>
      <c r="I17" s="53"/>
      <c r="J17" s="53"/>
    </row>
    <row r="18" spans="1:10" ht="28.5" customHeight="1">
      <c r="A18" s="70">
        <v>14</v>
      </c>
      <c r="B18" s="63" t="s">
        <v>354</v>
      </c>
      <c r="C18" s="81">
        <f>'Sectorwise VSEZ'!S3</f>
        <v>64.239999999999995</v>
      </c>
      <c r="D18" s="81">
        <v>0</v>
      </c>
      <c r="E18" s="82">
        <f>'Sectorwise Pvt. Sez'!S65</f>
        <v>116.32000000000001</v>
      </c>
      <c r="F18" s="81">
        <f t="shared" si="0"/>
        <v>180.56</v>
      </c>
      <c r="G18" s="53"/>
      <c r="H18" s="53"/>
      <c r="I18" s="53"/>
      <c r="J18" s="53"/>
    </row>
    <row r="19" spans="1:10" ht="33" customHeight="1">
      <c r="A19" s="70">
        <v>15</v>
      </c>
      <c r="B19" s="63" t="s">
        <v>355</v>
      </c>
      <c r="C19" s="81">
        <f>'Sectorwise VSEZ'!T3</f>
        <v>0.61</v>
      </c>
      <c r="D19" s="81">
        <v>0</v>
      </c>
      <c r="E19" s="82">
        <f>'Sectorwise Pvt. Sez'!T65</f>
        <v>793.5</v>
      </c>
      <c r="F19" s="81">
        <f t="shared" si="0"/>
        <v>794.11</v>
      </c>
      <c r="G19" s="53"/>
      <c r="H19" s="53"/>
      <c r="I19" s="53"/>
      <c r="J19" s="53"/>
    </row>
    <row r="20" spans="1:10" ht="33" customHeight="1">
      <c r="A20" s="70">
        <v>16</v>
      </c>
      <c r="B20" s="63" t="s">
        <v>356</v>
      </c>
      <c r="C20" s="81">
        <f>'Sectorwise VSEZ'!U3</f>
        <v>4.95</v>
      </c>
      <c r="D20" s="81">
        <v>0</v>
      </c>
      <c r="E20" s="82">
        <f>'Sectorwise Pvt. Sez'!U65</f>
        <v>0</v>
      </c>
      <c r="F20" s="81">
        <f t="shared" si="0"/>
        <v>4.95</v>
      </c>
      <c r="G20" s="53"/>
      <c r="H20" s="53"/>
      <c r="I20" s="53"/>
      <c r="J20" s="53"/>
    </row>
    <row r="21" spans="1:10" ht="28.5" customHeight="1">
      <c r="A21" s="70">
        <v>17</v>
      </c>
      <c r="B21" s="63" t="s">
        <v>357</v>
      </c>
      <c r="C21" s="81">
        <f>'Sectorwise VSEZ'!V3</f>
        <v>283.81</v>
      </c>
      <c r="D21" s="81">
        <v>0</v>
      </c>
      <c r="E21" s="82">
        <f>'Sectorwise Pvt. Sez'!V65</f>
        <v>1890.42</v>
      </c>
      <c r="F21" s="81">
        <f t="shared" si="0"/>
        <v>2174.23</v>
      </c>
      <c r="G21" s="53"/>
      <c r="H21" s="53"/>
      <c r="I21" s="53"/>
      <c r="J21" s="53"/>
    </row>
    <row r="22" spans="1:10" ht="28.5" customHeight="1">
      <c r="A22" s="70" t="s">
        <v>415</v>
      </c>
      <c r="B22" s="65" t="s">
        <v>9</v>
      </c>
      <c r="C22" s="81">
        <f>SUM(C5:C21)</f>
        <v>1707.998</v>
      </c>
      <c r="D22" s="81">
        <v>0</v>
      </c>
      <c r="E22" s="82">
        <f>SUM(E5:E21)</f>
        <v>43290.778999999995</v>
      </c>
      <c r="F22" s="81">
        <f t="shared" si="0"/>
        <v>44998.776999999995</v>
      </c>
      <c r="G22" s="53"/>
      <c r="H22" s="53"/>
      <c r="I22" s="53"/>
      <c r="J22" s="53"/>
    </row>
    <row r="23" spans="1:10">
      <c r="C23" s="84"/>
      <c r="D23" s="84"/>
      <c r="E23" s="84"/>
      <c r="F23" s="84"/>
      <c r="G23" s="53"/>
      <c r="H23" s="53"/>
      <c r="I23" s="53"/>
      <c r="J23" s="53"/>
    </row>
  </sheetData>
  <mergeCells count="3">
    <mergeCell ref="E1:F1"/>
    <mergeCell ref="A2:F2"/>
    <mergeCell ref="A3:F3"/>
  </mergeCells>
  <pageMargins left="0.7" right="0.7" top="0.36" bottom="0.3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sectorwise tel</vt:lpstr>
      <vt:lpstr>telanagna sector</vt:lpstr>
      <vt:lpstr>sectorwise AP&amp; Chhatisgarh</vt:lpstr>
      <vt:lpstr>AP &amp; Chhat secto</vt:lpstr>
      <vt:lpstr>Sheet1</vt:lpstr>
      <vt:lpstr>vskp REPORT</vt:lpstr>
      <vt:lpstr>vskp report emp</vt:lpstr>
      <vt:lpstr>vskp report investment</vt:lpstr>
      <vt:lpstr>vacant land of vskp</vt:lpstr>
      <vt:lpstr>PH &amp; Dm expo</vt:lpstr>
      <vt:lpstr>IT exports of VSK</vt:lpstr>
      <vt:lpstr>LAbour commissioner</vt:lpstr>
      <vt:lpstr>Sheet3</vt:lpstr>
      <vt:lpstr>Sheet5</vt:lpstr>
      <vt:lpstr>Sheet2</vt:lpstr>
      <vt:lpstr>Sheet4</vt:lpstr>
      <vt:lpstr>Sheet6</vt:lpstr>
      <vt:lpstr>2014-15 GIST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hp</cp:lastModifiedBy>
  <cp:lastPrinted>2017-07-12T06:38:13Z</cp:lastPrinted>
  <dcterms:created xsi:type="dcterms:W3CDTF">2012-07-13T06:56:25Z</dcterms:created>
  <dcterms:modified xsi:type="dcterms:W3CDTF">2021-02-11T12:14:32Z</dcterms:modified>
</cp:coreProperties>
</file>